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AOA\GMCB\GMCB - Shared\HCA-Special\HOME\HOSP\B2022\Appendix workbook\"/>
    </mc:Choice>
  </mc:AlternateContent>
  <xr:revisionPtr revIDLastSave="0" documentId="8_{0905803A-B57B-4C67-BCF2-A7E1254DFB27}" xr6:coauthVersionLast="47" xr6:coauthVersionMax="47" xr10:uidLastSave="{00000000-0000-0000-0000-000000000000}"/>
  <bookViews>
    <workbookView xWindow="-120" yWindow="-120" windowWidth="29040" windowHeight="15840" xr2:uid="{00000000-000D-0000-FFFF-FFFF00000000}"/>
  </bookViews>
  <sheets>
    <sheet name="Overview" sheetId="8" r:id="rId1"/>
    <sheet name="1. Reconciliation_C" sheetId="1" r:id="rId2"/>
    <sheet name="2. Charge and NPR Detail_C" sheetId="2" r:id="rId3"/>
    <sheet name="3. Utilization_C" sheetId="3" r:id="rId4"/>
    <sheet name="4. Inflation_C" sheetId="4" r:id="rId5"/>
    <sheet name="5. Vaccine Clinics and TestingC" sheetId="5" r:id="rId6"/>
    <sheet name="6. Value Based Care ParticipatC" sheetId="6" r:id="rId7"/>
    <sheet name="7. COVID-19 Advances, Relief C" sheetId="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Order1" hidden="1">0</definedName>
    <definedName name="_Order2" hidden="1">0</definedName>
    <definedName name="ACCT">[1]Hidden!$F$11</definedName>
    <definedName name="ADCTable">[2]ADC!$W$70:$AM$224</definedName>
    <definedName name="BudgetInput">'[3]Budget Input'!$C$10:$AN$302</definedName>
    <definedName name="colgroup">[1]Orientation!$G$6</definedName>
    <definedName name="colsegment">[1]Orientation!$F$6</definedName>
    <definedName name="Column1">[4]Options!$A$3:$A$85</definedName>
    <definedName name="Column2">[4]Options!$G$3:$G$120</definedName>
    <definedName name="Complexity_Factor">'[5]Client Profile'!$L$9</definedName>
    <definedName name="Consulting_Complexity_Factor">[5]Assumptions!$L$30</definedName>
    <definedName name="Contract_Complexity_Factor">[5]Assumptions!$K$30</definedName>
    <definedName name="Conversion_Complexity_Factor">[5]Assumptions!$H$30</definedName>
    <definedName name="DEPT">[1]Hidden!$D$11</definedName>
    <definedName name="drlFilter">[1]Settings!$D$27</definedName>
    <definedName name="filter">[1]Settings!$B$14:$H$25</definedName>
    <definedName name="fy2000_budget">'[6]FY Budget Items'!$B$15:$AA$26</definedName>
    <definedName name="FY2001_budget">'[6]FY Budget Items'!$B$2:$AF$13</definedName>
    <definedName name="FY2004_budget">'[6]FY Budget Items'!$B$2:$AS$13</definedName>
    <definedName name="FY2005_budget">'[6]FY Budget Items'!$B$2:$BB$13</definedName>
    <definedName name="Hardware_Complexity_Factor">[5]Assumptions!$C$30</definedName>
    <definedName name="Hardware_Depreciation_Term">[5]Assumptions!$C$20</definedName>
    <definedName name="hide1">[7]Cover!$A$18:$B$29</definedName>
    <definedName name="Interface_Complexity_Factor">[5]Assumptions!$G$30</definedName>
    <definedName name="Level">'[5]Client Profile'!$L$7</definedName>
    <definedName name="LookupTable">'[3]Budget Input'!$H$882:$N$905</definedName>
    <definedName name="MetaSet">[1]Orientation!$C$22</definedName>
    <definedName name="NetGross">'[8]Net to Gross'!$A$6:$L$132</definedName>
    <definedName name="Network_Complexity_Factor">[5]Assumptions!$E$30</definedName>
    <definedName name="Options">[9]List!$B$3:$B$52</definedName>
    <definedName name="Peripheral_Complexity_Factor">[5]Assumptions!$F$30</definedName>
    <definedName name="Peripheral_Depreciation_Term">[5]Assumptions!$C$22</definedName>
    <definedName name="PosChange">'[10]Detailed Changes'!$B$41:$D$52</definedName>
    <definedName name="Prescriptions" localSheetId="0" hidden="1">{"add",#N/A,FALSE,"code"}</definedName>
    <definedName name="Prescriptions" hidden="1">{"add",#N/A,FALSE,"code"}</definedName>
    <definedName name="primtbl">[1]Orientation!$C$23</definedName>
    <definedName name="_xlnm.Print_Area" localSheetId="1">'1. Reconciliation_C'!$B$2:$L$119</definedName>
    <definedName name="_xlnm.Print_Area" localSheetId="2">'2. Charge and NPR Detail_C'!$A$2:$J$64</definedName>
    <definedName name="_xlnm.Print_Area" localSheetId="3">'3. Utilization_C'!$B$1:$D$21</definedName>
    <definedName name="_xlnm.Print_Area" localSheetId="4">'4. Inflation_C'!$B$1:$G$22</definedName>
    <definedName name="_xlnm.Print_Area" localSheetId="5">'5. Vaccine Clinics and TestingC'!$B$2:$D$48</definedName>
    <definedName name="_xlnm.Print_Area" localSheetId="6">'6. Value Based Care ParticipatC'!$B$2:$F$20</definedName>
    <definedName name="_xlnm.Print_Area" localSheetId="0">Overview!$A$1:$B$13</definedName>
    <definedName name="_xlnm.Print_Titles" localSheetId="1">'1. Reconciliation_C'!$2:$4</definedName>
    <definedName name="_xlnm.Print_Titles">#REF!</definedName>
    <definedName name="report_type">[1]Orientation!$C$24</definedName>
    <definedName name="ReportVersion">[1]Settings!$D$5</definedName>
    <definedName name="RevbyPayor">[8]Stats!$A$8:$V$124</definedName>
    <definedName name="rngCreateLog">[1]Delivery!$B$12</definedName>
    <definedName name="rngFilePassword">[1]Delivery!$B$6</definedName>
    <definedName name="rngSourceTab">[1]Delivery!$E$8</definedName>
    <definedName name="rowgroup">[1]Orientation!$C$17</definedName>
    <definedName name="rowsegment">[1]Orientation!$B$17</definedName>
    <definedName name="ScenGrpList">OFFSET([11]Control!$AG$1,0,0,COUNTIF([11]Control!$AG:$AG,"&gt;"""),1)</definedName>
    <definedName name="Sequential_Group">[1]Settings!$J$6</definedName>
    <definedName name="Sequential_Segment">[1]Settings!$I$6</definedName>
    <definedName name="Sequential_Sort">[1]Settings!$I$10:$J$11</definedName>
    <definedName name="Slicer_Category">#N/A</definedName>
    <definedName name="Software_Complexity_Factor">[5]Assumptions!$D$30</definedName>
    <definedName name="Software_Depreciation_Term">[5]Assumptions!$C$21</definedName>
    <definedName name="Staff_Complexity_Factor">[5]Assumptions!$I$30</definedName>
    <definedName name="STAT">[12]List!$A$2:$A$88</definedName>
    <definedName name="Stat2">[12]List!$A$2:$A$88</definedName>
    <definedName name="Supplemental_filter">[1]Settings!$C$31</definedName>
    <definedName name="Time">[4]Options!$L$4:$L$49</definedName>
    <definedName name="timeseries">[1]Orientation!$B$6:$C$13</definedName>
    <definedName name="Types">[13]t!$A$2:$A$7</definedName>
    <definedName name="Vendor_Complexity_Factor">[5]Assumptions!$J$30</definedName>
    <definedName name="w" localSheetId="0" hidden="1">{"add",#N/A,FALSE,"code"}</definedName>
    <definedName name="w" hidden="1">{"add",#N/A,FALSE,"code"}</definedName>
    <definedName name="wrn.rep1." localSheetId="0" hidden="1">{"add",#N/A,FALSE,"code"}</definedName>
    <definedName name="wrn.rep1." hidden="1">{"add",#N/A,FALSE,"code"}</definedName>
    <definedName name="wrn.rep1._1" localSheetId="0" hidden="1">{"add",#N/A,FALSE,"code"}</definedName>
    <definedName name="wrn.rep1._1" hidden="1">{"add",#N/A,FALSE,"code"}</definedName>
    <definedName name="xperiod">[1]Orientation!$G$15</definedName>
    <definedName name="xtabin">[1]Hidden!$D$10:$H$11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7" l="1"/>
  <c r="D23" i="7"/>
  <c r="E23" i="7"/>
  <c r="F23" i="7"/>
  <c r="G23" i="7"/>
  <c r="H23" i="7"/>
  <c r="I23" i="7"/>
  <c r="J23" i="7"/>
  <c r="K23" i="7"/>
  <c r="L23" i="7"/>
  <c r="C26" i="7"/>
  <c r="C23" i="5"/>
  <c r="C28" i="5" s="1"/>
  <c r="C38" i="5" s="1"/>
  <c r="D23" i="5"/>
  <c r="C27" i="5"/>
  <c r="D27" i="5"/>
  <c r="D28" i="5" s="1"/>
  <c r="D38" i="5" s="1"/>
  <c r="F7" i="4"/>
  <c r="F8" i="4"/>
  <c r="F9" i="4"/>
  <c r="F10" i="4"/>
  <c r="F11" i="4"/>
  <c r="F12" i="4"/>
  <c r="F13" i="4"/>
  <c r="F14" i="4"/>
  <c r="F15" i="4"/>
  <c r="F16" i="4"/>
  <c r="F17" i="4"/>
  <c r="F18" i="4"/>
  <c r="D19" i="4"/>
  <c r="C40" i="1" s="1"/>
  <c r="D16" i="3"/>
  <c r="C19" i="3" s="1"/>
  <c r="D18" i="3"/>
  <c r="C15" i="2"/>
  <c r="D21" i="2"/>
  <c r="D22" i="2"/>
  <c r="D23" i="2"/>
  <c r="C25" i="2"/>
  <c r="C40" i="2" s="1"/>
  <c r="E25" i="2"/>
  <c r="E40" i="2" s="1"/>
  <c r="F25" i="2"/>
  <c r="G25" i="2"/>
  <c r="H25" i="2"/>
  <c r="I25" i="2"/>
  <c r="J25" i="2"/>
  <c r="C39" i="2"/>
  <c r="D39" i="2"/>
  <c r="E39" i="2"/>
  <c r="F53" i="2" s="1"/>
  <c r="F39" i="2"/>
  <c r="G39" i="2"/>
  <c r="H39" i="2"/>
  <c r="I39" i="2"/>
  <c r="J39" i="2"/>
  <c r="C49" i="2"/>
  <c r="D49" i="2"/>
  <c r="E49" i="2"/>
  <c r="F49" i="2"/>
  <c r="G49" i="2"/>
  <c r="H49" i="2"/>
  <c r="D53" i="2"/>
  <c r="C11" i="1"/>
  <c r="C54" i="2" s="1"/>
  <c r="C12" i="1"/>
  <c r="C23" i="1" s="1"/>
  <c r="C13" i="1"/>
  <c r="C14" i="1"/>
  <c r="C15" i="1"/>
  <c r="C16" i="1"/>
  <c r="C17" i="1"/>
  <c r="C18" i="1"/>
  <c r="C19" i="1"/>
  <c r="C20" i="1"/>
  <c r="C21" i="1"/>
  <c r="C22" i="1"/>
  <c r="D23" i="1"/>
  <c r="D25" i="1" s="1"/>
  <c r="E23" i="1"/>
  <c r="E25" i="1" s="1"/>
  <c r="F23" i="1"/>
  <c r="F25" i="1" s="1"/>
  <c r="G23" i="1"/>
  <c r="H23" i="1"/>
  <c r="H25" i="1" s="1"/>
  <c r="G25" i="1"/>
  <c r="F26" i="1"/>
  <c r="G26" i="1"/>
  <c r="H26" i="1"/>
  <c r="C28" i="1"/>
  <c r="D38" i="1"/>
  <c r="D39" i="1"/>
  <c r="D41" i="1"/>
  <c r="D42" i="1"/>
  <c r="D43" i="1"/>
  <c r="D44" i="1"/>
  <c r="D45" i="1"/>
  <c r="D46" i="1"/>
  <c r="D47" i="1"/>
  <c r="D48" i="1"/>
  <c r="D49" i="1"/>
  <c r="D50" i="1"/>
  <c r="D51" i="1"/>
  <c r="D52" i="1"/>
  <c r="D53" i="1"/>
  <c r="D54" i="1"/>
  <c r="C60" i="1"/>
  <c r="C73" i="1"/>
  <c r="C74" i="1"/>
  <c r="C85" i="1" s="1"/>
  <c r="C75" i="1"/>
  <c r="C76" i="1"/>
  <c r="C77" i="1"/>
  <c r="C78" i="1"/>
  <c r="C79" i="1"/>
  <c r="C80" i="1"/>
  <c r="C81" i="1"/>
  <c r="C82" i="1"/>
  <c r="C83" i="1"/>
  <c r="C84" i="1"/>
  <c r="D85" i="1"/>
  <c r="D87" i="1" s="1"/>
  <c r="E85" i="1"/>
  <c r="E87" i="1" s="1"/>
  <c r="F85" i="1"/>
  <c r="F87" i="1" s="1"/>
  <c r="G85" i="1"/>
  <c r="H85" i="1"/>
  <c r="H87" i="1" s="1"/>
  <c r="G87" i="1"/>
  <c r="F88" i="1"/>
  <c r="G88" i="1"/>
  <c r="H88" i="1"/>
  <c r="D97" i="1"/>
  <c r="D98" i="1"/>
  <c r="D112" i="1" s="1"/>
  <c r="D99" i="1"/>
  <c r="D100" i="1"/>
  <c r="D101" i="1"/>
  <c r="D102" i="1"/>
  <c r="D103" i="1"/>
  <c r="D104" i="1"/>
  <c r="D105" i="1"/>
  <c r="D106" i="1"/>
  <c r="D107" i="1"/>
  <c r="D108" i="1"/>
  <c r="D109" i="1"/>
  <c r="D110" i="1"/>
  <c r="D111" i="1"/>
  <c r="C112" i="1"/>
  <c r="C114" i="1"/>
  <c r="C115" i="1" s="1"/>
  <c r="C117" i="1"/>
  <c r="C118" i="1" s="1"/>
  <c r="C55" i="1" l="1"/>
  <c r="D40" i="1"/>
  <c r="D26" i="1"/>
  <c r="C53" i="2"/>
  <c r="E53" i="2" s="1"/>
  <c r="E55" i="2" s="1"/>
  <c r="E88" i="1"/>
  <c r="D88" i="1"/>
  <c r="D55" i="1"/>
  <c r="E26" i="1"/>
  <c r="C87" i="1"/>
  <c r="C90" i="1"/>
  <c r="C91" i="1" s="1"/>
  <c r="C88" i="1"/>
  <c r="F54" i="2"/>
  <c r="F55" i="2" s="1"/>
  <c r="C29" i="1"/>
  <c r="C31" i="1" s="1"/>
  <c r="C32" i="1" s="1"/>
  <c r="C25" i="1"/>
  <c r="D54" i="2" s="1"/>
  <c r="D55" i="2" s="1"/>
  <c r="C26" i="1"/>
  <c r="E54" i="2" s="1"/>
  <c r="C55" i="2"/>
  <c r="C42" i="5"/>
  <c r="C46" i="5" s="1"/>
  <c r="C45" i="5"/>
  <c r="D42" i="5"/>
  <c r="D46" i="5" s="1"/>
  <c r="D45" i="5"/>
  <c r="D25" i="2"/>
  <c r="C61" i="1" l="1"/>
  <c r="C63" i="1" s="1"/>
  <c r="C64" i="1" s="1"/>
  <c r="C57" i="1"/>
  <c r="C58" i="1" s="1"/>
</calcChain>
</file>

<file path=xl/sharedStrings.xml><?xml version="1.0" encoding="utf-8"?>
<sst xmlns="http://schemas.openxmlformats.org/spreadsheetml/2006/main" count="357" uniqueCount="243">
  <si>
    <t>% Change from FY 2021 Projection to Adjusted FY 2022</t>
  </si>
  <si>
    <t>$ Change from FY 2021 Projection to Adjusted FY 2022</t>
  </si>
  <si>
    <t>% Change from FY 2021 Projection</t>
  </si>
  <si>
    <t>$ Change from FY 2021 Projection</t>
  </si>
  <si>
    <t>FY 2022 Proposed Budget</t>
  </si>
  <si>
    <t>All Other</t>
  </si>
  <si>
    <t>Purchased Services</t>
  </si>
  <si>
    <t>Equipment / Software / Other  Maintenance</t>
  </si>
  <si>
    <t>Physician Transfer</t>
  </si>
  <si>
    <t>Supplies</t>
  </si>
  <si>
    <t>Cost Savings</t>
  </si>
  <si>
    <t>Provider Tax</t>
  </si>
  <si>
    <t>Drugs</t>
  </si>
  <si>
    <t>Locum tenans (MDs)</t>
  </si>
  <si>
    <t>Travelers (nurses)</t>
  </si>
  <si>
    <t>Fringe</t>
  </si>
  <si>
    <t>Wages/Compensation - Medical Staff</t>
  </si>
  <si>
    <t>Wages/Compensation - Non-Medical Staff</t>
  </si>
  <si>
    <t>Inflation Increases</t>
  </si>
  <si>
    <t>New Positions</t>
  </si>
  <si>
    <t>FY 2021 Projection</t>
  </si>
  <si>
    <t>% over/under</t>
  </si>
  <si>
    <t>Amount</t>
  </si>
  <si>
    <t>Expenses</t>
  </si>
  <si>
    <t>Table 4: FY 2021 Projected Expenses to FY 2022 Proposed Budget</t>
  </si>
  <si>
    <t>Other (specify)</t>
  </si>
  <si>
    <t>FY21 Rate Difference</t>
  </si>
  <si>
    <t>Bad Debt/Free Care</t>
  </si>
  <si>
    <t>Reimbursement/Payer Mix</t>
  </si>
  <si>
    <t>Changes in Accounting</t>
  </si>
  <si>
    <t>Provider Acquisitions/Transfers</t>
  </si>
  <si>
    <t>Fixed Prospective Payments</t>
  </si>
  <si>
    <t>Utilization (not factoring in change in charge request)</t>
  </si>
  <si>
    <t>Disproportionate Share Payments (DSH)</t>
  </si>
  <si>
    <t>Rate Effect</t>
  </si>
  <si>
    <t>DSH</t>
  </si>
  <si>
    <t>Total Self-Pay/Other</t>
  </si>
  <si>
    <t>Total Commercial</t>
  </si>
  <si>
    <t>Total Medicaid</t>
  </si>
  <si>
    <t>Total Medicare</t>
  </si>
  <si>
    <t>Total</t>
  </si>
  <si>
    <t>NPR</t>
  </si>
  <si>
    <t>(ex. May 2021 year-to-date)</t>
  </si>
  <si>
    <t>Projection derived as of:</t>
  </si>
  <si>
    <t>Table 3: NPR Variance - FY 2021 Projection to FY 2022 Proposed Budget</t>
  </si>
  <si>
    <t>Projection-to-Budget</t>
  </si>
  <si>
    <t>% Change from FY 2021 Approved Budget to Adjusted FY 2022</t>
  </si>
  <si>
    <t>$ Change from FY 2021 Approved Budget to Adjusted FY 2022</t>
  </si>
  <si>
    <t>FY 2022 Proposed Budget without COVID-19 vaccination clinics and testing</t>
  </si>
  <si>
    <t>Impact of COVID-19 vaccination clinics and testing</t>
  </si>
  <si>
    <t>% Change from FY 2021 Approved Budget</t>
  </si>
  <si>
    <t>$ Change from FY 2021 Approved Budget</t>
  </si>
  <si>
    <t>FY 22 Proposed Budget</t>
  </si>
  <si>
    <t>Other (specify, add additional rows as necessary)</t>
  </si>
  <si>
    <t>from Appendix 4. Inflation (price effect only)</t>
  </si>
  <si>
    <t>Vacancy Change</t>
  </si>
  <si>
    <t>Staff New Positions</t>
  </si>
  <si>
    <t>FY 21 Approved Budget</t>
  </si>
  <si>
    <t>Table 2: FY 2021 Approved Expenses to FY 2022 Proposed Budget</t>
  </si>
  <si>
    <t>FY 2021 Approved Budget</t>
  </si>
  <si>
    <t>Table 1: NPR Variance - FY 2021 Approved Budget to FY 2022 Proposed Budget</t>
  </si>
  <si>
    <t>Budget-to-Budget</t>
  </si>
  <si>
    <t>Reconciliation Tables</t>
  </si>
  <si>
    <t>Do not Modify, except for cells labeled "Other"</t>
  </si>
  <si>
    <t>Appendix 1</t>
  </si>
  <si>
    <t>NOTE: Prior to Provider Tax and Bad Debt</t>
  </si>
  <si>
    <t>Medicaid</t>
  </si>
  <si>
    <t>Medicare</t>
  </si>
  <si>
    <t>Commercial</t>
  </si>
  <si>
    <t>Per 1%</t>
  </si>
  <si>
    <t>Payer</t>
  </si>
  <si>
    <t>NPR/FPP value of 1% Overall Change in Charge</t>
  </si>
  <si>
    <r>
      <rPr>
        <b/>
        <sz val="11"/>
        <color theme="1"/>
        <rFont val="Calibri"/>
        <family val="2"/>
      </rPr>
      <t>Table 4:</t>
    </r>
    <r>
      <rPr>
        <sz val="11"/>
        <color theme="1"/>
        <rFont val="Calibri"/>
        <family val="2"/>
      </rPr>
      <t xml:space="preserve"> Please indicate the NPR/FPP FY2022 dollar value of 1% overall change in charge.</t>
    </r>
  </si>
  <si>
    <t>Variance (should be 0)</t>
  </si>
  <si>
    <t>From 1. Reconciliation tab</t>
  </si>
  <si>
    <t>Total Overall NPR/FPP</t>
  </si>
  <si>
    <t>FY22 Budget NPR/FPP</t>
  </si>
  <si>
    <t>Budget-to-Budget Variance (%)</t>
  </si>
  <si>
    <t>Budget-to-Budget Variance ($)</t>
  </si>
  <si>
    <t>FY21 Budget NPR/FPP</t>
  </si>
  <si>
    <t>*if possible</t>
  </si>
  <si>
    <t>Total FPP Across All Categories</t>
  </si>
  <si>
    <t>Other Reform Payments</t>
  </si>
  <si>
    <t>Reserves</t>
  </si>
  <si>
    <t>Professional Services</t>
  </si>
  <si>
    <t>Hospital Outpatient</t>
  </si>
  <si>
    <t>Hospital Inpatient (Incl. SNF &amp; Rehab)</t>
  </si>
  <si>
    <t>FPP by Medicare</t>
  </si>
  <si>
    <t>FPP by Medicaid</t>
  </si>
  <si>
    <t xml:space="preserve"> FPP by Commercial Payer (in state only)*</t>
  </si>
  <si>
    <t>FY22 Total Budget FPP</t>
  </si>
  <si>
    <t>FY21 Budget FPP</t>
  </si>
  <si>
    <t>Areas of Service</t>
  </si>
  <si>
    <t>FPP ($) Analysis by Payer</t>
  </si>
  <si>
    <t>Total NPR Across All Categories</t>
  </si>
  <si>
    <t>Other</t>
  </si>
  <si>
    <t>In State</t>
  </si>
  <si>
    <t>NPR by Medicare</t>
  </si>
  <si>
    <t>NPR by Medicaid</t>
  </si>
  <si>
    <t xml:space="preserve"> NPR by Self-Pay/Other</t>
  </si>
  <si>
    <t xml:space="preserve"> NPR by Commercial Payer</t>
  </si>
  <si>
    <t>FY22 Budget NPR</t>
  </si>
  <si>
    <t>FY21 Budget NPR</t>
  </si>
  <si>
    <t>NPR ($) Analysis by Payer</t>
  </si>
  <si>
    <r>
      <rPr>
        <b/>
        <sz val="11"/>
        <color theme="1"/>
        <rFont val="Calibri"/>
        <family val="2"/>
      </rPr>
      <t>Table 3:</t>
    </r>
    <r>
      <rPr>
        <sz val="11"/>
        <color theme="1"/>
        <rFont val="Calibri"/>
        <family val="2"/>
      </rPr>
      <t xml:space="preserve">  Please provide FY21 budgeted NPR/FPP and FY22 budgeted NPR/FPP by category of service taking into account the gross revenue assumptions in Table 2. </t>
    </r>
  </si>
  <si>
    <t>tie to income statement</t>
  </si>
  <si>
    <t>Total Gross Revenues Across All Categories</t>
  </si>
  <si>
    <t xml:space="preserve">Gross Revenue by Medicare
</t>
  </si>
  <si>
    <t xml:space="preserve">Gross Revenue by Medicaid
</t>
  </si>
  <si>
    <t xml:space="preserve">Gross Revenue by Self-Pay/Other      </t>
  </si>
  <si>
    <t xml:space="preserve">Gross Revenue by Commercial Payer 
</t>
  </si>
  <si>
    <t>FY 22 Budget Gross Revenue</t>
  </si>
  <si>
    <t>FY21 Budget Gross Revenue</t>
  </si>
  <si>
    <t>Area of Service</t>
  </si>
  <si>
    <t>Gross Revenue ($) Analysis by Payer</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</si>
  <si>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</si>
  <si>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Overall Increase in Gross Revenues Across All Categories</t>
  </si>
  <si>
    <t>FY 22 Budget Total Charge Master Increase (%)</t>
  </si>
  <si>
    <t>FY 22 Budget Total Charge Master Increase ($)</t>
  </si>
  <si>
    <t>Charge Master Increase Schedule (Charge Increase)</t>
  </si>
  <si>
    <r>
      <rPr>
        <b/>
        <sz val="11"/>
        <color theme="1"/>
        <rFont val="Calibri"/>
        <family val="2"/>
      </rPr>
      <t>Table 1:</t>
    </r>
    <r>
      <rPr>
        <sz val="11"/>
        <color theme="1"/>
        <rFont val="Calibri"/>
        <family val="2"/>
      </rPr>
      <t xml:space="preserve">  Please provide the requested charge master increase by area of service without of utilization and acuity. </t>
    </r>
  </si>
  <si>
    <t>The following tables demonstrate the hospital's charges by payer from your requested charge master increase.</t>
  </si>
  <si>
    <t>Charge and NPR Detail</t>
  </si>
  <si>
    <t>Appendix 2</t>
  </si>
  <si>
    <t>Does not need to tie to P&amp;L</t>
  </si>
  <si>
    <t>% Change from FY 2021 Approved budget</t>
  </si>
  <si>
    <t>$ Change from FY 2021 Approved budget</t>
  </si>
  <si>
    <t>FY2022 Gross Charge increase</t>
  </si>
  <si>
    <t>Clinics</t>
  </si>
  <si>
    <t>PHYSICIAN: Family Medicine</t>
  </si>
  <si>
    <t>Surgical Day Care</t>
  </si>
  <si>
    <t>PHYSICIAN: Surgery</t>
  </si>
  <si>
    <t>Total increase in Gross Revenues ($)</t>
  </si>
  <si>
    <t>Total increase in Gross Revenues (%)</t>
  </si>
  <si>
    <t>Category of Service</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</si>
  <si>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</si>
  <si>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Utilization</t>
  </si>
  <si>
    <t>Modify</t>
  </si>
  <si>
    <t>Appendix 3</t>
  </si>
  <si>
    <t>Not intended for systemwide look or comparative analysis</t>
  </si>
  <si>
    <t>*should be 100%</t>
  </si>
  <si>
    <t>%</t>
  </si>
  <si>
    <t>This is inflation price effect only, does not account for new hires (volume).</t>
  </si>
  <si>
    <t>Example: Wages/Compensation- Medical Staff</t>
  </si>
  <si>
    <t>Weighted Average 
(Column C * Column E)</t>
  </si>
  <si>
    <t>Category % of Operating Expense Budget</t>
  </si>
  <si>
    <t>$ Increase</t>
  </si>
  <si>
    <t>% Increase</t>
  </si>
  <si>
    <t>Comment</t>
  </si>
  <si>
    <t>Estimated Inflation</t>
  </si>
  <si>
    <t>Expense Category</t>
  </si>
  <si>
    <t xml:space="preserve">Identify key categories of operating expense inflation and provide the estimated inflation factor. This is not an assessment of overall growth of the category (i.e.-does not need to tie to the P&amp;L). It should focus on price effects only (not utilization growth or new hires).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</si>
  <si>
    <t>Inflation</t>
  </si>
  <si>
    <t>Appendix 4</t>
  </si>
  <si>
    <t>edit from P&amp;L</t>
  </si>
  <si>
    <t>Total Margin %</t>
  </si>
  <si>
    <t>Operating Margin %</t>
  </si>
  <si>
    <t>Income Statement Metrics</t>
  </si>
  <si>
    <t>Excess (Deficit) of Rev over Exp</t>
  </si>
  <si>
    <t>Non Operating Revenue</t>
  </si>
  <si>
    <t>Net Operating Income</t>
  </si>
  <si>
    <t>Operating Expense</t>
  </si>
  <si>
    <t>Other Operating Expenses (includes ACO Participation Fees)</t>
  </si>
  <si>
    <t>Interest - Short and Long Term</t>
  </si>
  <si>
    <t>Depreciation/Amortization</t>
  </si>
  <si>
    <t>Health Care Provider Tax</t>
  </si>
  <si>
    <t>Medical/Surgical Drugs and Supplies</t>
  </si>
  <si>
    <t>Salaries, Fringe Benefits, Physician Fees, Contracts</t>
  </si>
  <si>
    <t>Total Operating Revenue</t>
  </si>
  <si>
    <t>Other Operating Revenue</t>
  </si>
  <si>
    <t>COVID-19 Stimulus and Other Grant Funding</t>
  </si>
  <si>
    <t>Total NPR &amp; FPP</t>
  </si>
  <si>
    <t>Fixed Prospective Payments, Reserves &amp; Other</t>
  </si>
  <si>
    <t>Net Patient Care Revenue</t>
  </si>
  <si>
    <t>Deductions from Revenue</t>
  </si>
  <si>
    <t>Free Care</t>
  </si>
  <si>
    <t>Bad Debt</t>
  </si>
  <si>
    <t>Graduate Medical Education (UVMMC only)</t>
  </si>
  <si>
    <t>Disproportionate Share Payments</t>
  </si>
  <si>
    <t>Gross Patient Care Revenue</t>
  </si>
  <si>
    <t>Revenues</t>
  </si>
  <si>
    <t>2022 Budget Vaccine/Testing Income Statement Supplement</t>
  </si>
  <si>
    <t>2021 Projection Vaccine/Testing Income Statement Supplement</t>
  </si>
  <si>
    <t>INCOME STATEMENT</t>
  </si>
  <si>
    <t>Fiscal Year 2022 Budget Analysis</t>
  </si>
  <si>
    <t>Where is your hospital reporting Vaccine/Testing Revenues and Expenses?</t>
  </si>
  <si>
    <t>Vaccine Clinics and Testing</t>
  </si>
  <si>
    <t>Do not Modify</t>
  </si>
  <si>
    <t>Appendix 5</t>
  </si>
  <si>
    <t>OCV no longer breaks out self-insured attribution</t>
  </si>
  <si>
    <t>Budgeted attributed lives from OCV estimate file from the end of April.  Used "Hospital Starting Attribution" counts.</t>
  </si>
  <si>
    <t>Notes:</t>
  </si>
  <si>
    <t>TOTAL</t>
  </si>
  <si>
    <t>Y</t>
  </si>
  <si>
    <t>Self-Insured</t>
  </si>
  <si>
    <t>Commercial (not Self-Insured)</t>
  </si>
  <si>
    <t xml:space="preserve"> for CY 2022</t>
  </si>
  <si>
    <t xml:space="preserve"> for CY 2022)</t>
  </si>
  <si>
    <t>(Yes/No)</t>
  </si>
  <si>
    <t xml:space="preserve">Budgeted Maximum Upside/Downside Risk </t>
  </si>
  <si>
    <t xml:space="preserve">Budgeted Amount of FPP (monthly average </t>
  </si>
  <si>
    <t xml:space="preserve">Budgeted Number of Attributed Lives (monthly average </t>
  </si>
  <si>
    <t xml:space="preserve">Participating in Program in Calendar Year (CY) 2022? </t>
  </si>
  <si>
    <t>Value-Based Care Program</t>
  </si>
  <si>
    <t>Complete the following table if the hospital is participating in one or more of value-based care programs. If the hospital is not participating in value-based care programs, please indicate in the narrative.</t>
  </si>
  <si>
    <t>Value-Based Care Participation</t>
  </si>
  <si>
    <t>Appendix 6</t>
  </si>
  <si>
    <t>Medicare Advance - Repayment</t>
  </si>
  <si>
    <t>BALANCE SHEET ONLY ADVANCES</t>
  </si>
  <si>
    <t>Totals</t>
  </si>
  <si>
    <t>Other (add rows as necessary)</t>
  </si>
  <si>
    <t>FEMA Funding</t>
  </si>
  <si>
    <t>PPP Funds</t>
  </si>
  <si>
    <t>CARES Workforce Retention Credit</t>
  </si>
  <si>
    <t>VT Unemployment Credit - CARES Act</t>
  </si>
  <si>
    <t>VT Hazard Pay Grant</t>
  </si>
  <si>
    <t>VT Medicaid Retainer Funding</t>
  </si>
  <si>
    <t>VT Healthcare Stabilization Grant</t>
  </si>
  <si>
    <t>VT Blue Cross Advance</t>
  </si>
  <si>
    <t>CARES Act Funding</t>
  </si>
  <si>
    <t>As of Sept. 30, 2022</t>
  </si>
  <si>
    <t>As of Sept. 30, 2021</t>
  </si>
  <si>
    <t>As of Sept. 30, 2020</t>
  </si>
  <si>
    <t>Grand Total</t>
  </si>
  <si>
    <t>Recorded as a liability</t>
  </si>
  <si>
    <t>Recognized in Revenues</t>
  </si>
  <si>
    <t>Amounts Received</t>
  </si>
  <si>
    <t>Description</t>
  </si>
  <si>
    <r>
      <t xml:space="preserve">Please denote the advances, relief funds, and other grants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2020, September 30, 2021 and September 30, 2022.</t>
    </r>
  </si>
  <si>
    <t>COVID-19 Advances, Relief Funds, and Other Grants</t>
  </si>
  <si>
    <t>Do not Modify, except cells labeled "Other"</t>
  </si>
  <si>
    <t>Appendix 7</t>
  </si>
  <si>
    <t>FY2022 Budget Reporting Requirements</t>
  </si>
  <si>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</si>
  <si>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</si>
  <si>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Appendix 1: Reconciliation Tables</t>
  </si>
  <si>
    <t>Appendix 2: Change in Charge</t>
  </si>
  <si>
    <t>Appendix 3: Utilization</t>
  </si>
  <si>
    <t>Appendix 4: Inflation</t>
  </si>
  <si>
    <t>Appendix 5: Vaccine Clinics and Testing</t>
  </si>
  <si>
    <t>Appendix 6: Value-Based Care Participation</t>
  </si>
  <si>
    <t>Appendix 7: COVID-19 Advances, Relief Funds, and Other Grants</t>
  </si>
  <si>
    <t>Request Summary (automatically populated)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</si>
</sst>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quot;$&quot;* #,##0.0000_);_(&quot;$&quot;* \(#,##0.0000\);_(&quot;$&quot;* &quot;-&quot;??_);_(@_)"/>
    <numFmt numFmtId="168" formatCode="&quot;$&quot;#,##0.00"/>
    <numFmt numFmtId="169" formatCode="&quot;$&quot;#,##0"/>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sz val="11"/>
      <color theme="1"/>
      <name val="Calibri"/>
      <family val="2"/>
    </font>
    <font>
      <b/>
      <sz val="16"/>
      <color theme="1"/>
      <name val="Calibri"/>
      <family val="2"/>
    </font>
    <font>
      <b/>
      <sz val="11"/>
      <color theme="1"/>
      <name val="Calibri"/>
      <family val="2"/>
    </font>
    <font>
      <sz val="11"/>
      <name val="Calibri"/>
      <family val="2"/>
    </font>
    <font>
      <b/>
      <i/>
      <sz val="11"/>
      <color theme="1"/>
      <name val="Calibri"/>
      <family val="2"/>
    </font>
    <font>
      <b/>
      <sz val="14"/>
      <color theme="1"/>
      <name val="Calibri"/>
      <family val="2"/>
    </font>
    <font>
      <sz val="24"/>
      <color theme="1"/>
      <name val="Calibri"/>
      <family val="2"/>
      <scheme val="minor"/>
    </font>
    <font>
      <b/>
      <sz val="24"/>
      <color theme="1"/>
      <name val="Calibri"/>
      <family val="2"/>
      <scheme val="minor"/>
    </font>
    <font>
      <b/>
      <sz val="26"/>
      <color theme="1"/>
      <name val="Calibri"/>
      <family val="2"/>
      <scheme val="minor"/>
    </font>
    <font>
      <sz val="20"/>
      <color theme="1"/>
      <name val="Calibri"/>
      <family val="2"/>
      <scheme val="minor"/>
    </font>
    <font>
      <b/>
      <sz val="20"/>
      <color theme="1"/>
      <name val="Calibri"/>
      <family val="2"/>
      <scheme val="minor"/>
    </font>
    <font>
      <b/>
      <sz val="24"/>
      <color theme="1"/>
      <name val="Calibri"/>
      <family val="2"/>
    </font>
    <font>
      <u/>
      <sz val="11"/>
      <color theme="10"/>
      <name val="Calibri"/>
      <family val="2"/>
    </font>
    <font>
      <sz val="12"/>
      <color theme="1"/>
      <name val="Calibri"/>
      <family val="2"/>
      <scheme val="minor"/>
    </font>
    <font>
      <b/>
      <sz val="12"/>
      <color theme="1"/>
      <name val="Calibri"/>
      <family val="2"/>
      <scheme val="minor"/>
    </font>
    <font>
      <sz val="10.5"/>
      <color theme="1"/>
      <name val="Calibri"/>
      <family val="2"/>
      <scheme val="minor"/>
    </font>
    <font>
      <b/>
      <sz val="10.5"/>
      <color theme="1"/>
      <name val="Calibri"/>
      <family val="2"/>
      <scheme val="minor"/>
    </font>
    <font>
      <sz val="12"/>
      <color theme="1"/>
      <name val="Calibri"/>
      <family val="2"/>
    </font>
    <font>
      <i/>
      <sz val="12"/>
      <color rgb="FFFF0000"/>
      <name val="Calibri"/>
      <family val="2"/>
    </font>
  </fonts>
  <fills count="2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7"/>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6"/>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2" tint="-0.4999847407452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auto="1"/>
      </left>
      <right style="thin">
        <color auto="1"/>
      </right>
      <top/>
      <bottom style="medium">
        <color indexed="64"/>
      </bottom>
      <diagonal/>
    </border>
    <border>
      <left style="thin">
        <color indexed="64"/>
      </left>
      <right/>
      <top/>
      <bottom style="thin">
        <color indexed="64"/>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style="thin">
        <color auto="1"/>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9" fillId="0" borderId="0"/>
    <xf numFmtId="0" fontId="9" fillId="0" borderId="0"/>
    <xf numFmtId="0" fontId="21" fillId="0" borderId="0" applyNumberFormat="0" applyFill="0" applyBorder="0" applyAlignment="0" applyProtection="0"/>
  </cellStyleXfs>
  <cellXfs count="378">
    <xf numFmtId="0" fontId="0" fillId="0" borderId="0" xfId="0"/>
    <xf numFmtId="164" fontId="0" fillId="0" borderId="0" xfId="3" applyNumberFormat="1" applyFont="1" applyAlignment="1">
      <alignment horizontal="center"/>
    </xf>
    <xf numFmtId="9" fontId="0" fillId="2" borderId="1" xfId="3" applyFont="1" applyFill="1" applyBorder="1"/>
    <xf numFmtId="0" fontId="0" fillId="2" borderId="1" xfId="0" applyFont="1" applyFill="1" applyBorder="1" applyAlignment="1">
      <alignment horizontal="left"/>
    </xf>
    <xf numFmtId="165" fontId="0" fillId="0" borderId="0" xfId="0" applyNumberFormat="1"/>
    <xf numFmtId="9" fontId="0" fillId="2" borderId="0" xfId="3" applyFont="1" applyFill="1" applyBorder="1"/>
    <xf numFmtId="165" fontId="0" fillId="2" borderId="0" xfId="3" applyNumberFormat="1" applyFont="1" applyFill="1" applyBorder="1"/>
    <xf numFmtId="165" fontId="0" fillId="2" borderId="1" xfId="0" applyNumberFormat="1" applyFill="1" applyBorder="1"/>
    <xf numFmtId="0" fontId="0" fillId="0" borderId="1" xfId="0" applyFont="1" applyBorder="1" applyAlignment="1">
      <alignment horizontal="left"/>
    </xf>
    <xf numFmtId="0" fontId="0" fillId="2" borderId="0" xfId="0" applyFont="1" applyFill="1" applyBorder="1" applyAlignment="1">
      <alignment horizontal="left"/>
    </xf>
    <xf numFmtId="0" fontId="0" fillId="2" borderId="0" xfId="0" applyFill="1"/>
    <xf numFmtId="164" fontId="0" fillId="2" borderId="0" xfId="3" applyNumberFormat="1" applyFont="1" applyFill="1" applyBorder="1" applyAlignment="1">
      <alignment horizontal="center"/>
    </xf>
    <xf numFmtId="164" fontId="0" fillId="3" borderId="1" xfId="3" applyNumberFormat="1" applyFont="1" applyFill="1" applyBorder="1" applyAlignment="1">
      <alignment horizontal="center"/>
    </xf>
    <xf numFmtId="165" fontId="0" fillId="3" borderId="1" xfId="0" applyNumberFormat="1" applyFill="1" applyBorder="1"/>
    <xf numFmtId="0" fontId="0" fillId="3" borderId="1" xfId="0" applyFill="1" applyBorder="1"/>
    <xf numFmtId="164" fontId="0" fillId="0" borderId="1" xfId="3" applyNumberFormat="1" applyFont="1" applyBorder="1" applyAlignment="1">
      <alignment horizontal="center"/>
    </xf>
    <xf numFmtId="166" fontId="0" fillId="0" borderId="1" xfId="1" applyNumberFormat="1" applyFont="1" applyBorder="1" applyProtection="1">
      <protection locked="0"/>
    </xf>
    <xf numFmtId="0" fontId="0" fillId="0" borderId="1" xfId="0" applyBorder="1" applyAlignment="1" applyProtection="1">
      <alignment horizontal="right"/>
      <protection locked="0"/>
    </xf>
    <xf numFmtId="0" fontId="0" fillId="0" borderId="1" xfId="0" applyBorder="1" applyAlignment="1">
      <alignment horizontal="right"/>
    </xf>
    <xf numFmtId="164" fontId="0" fillId="0" borderId="1" xfId="3" applyNumberFormat="1" applyFont="1" applyBorder="1" applyAlignment="1">
      <alignment horizontal="right"/>
    </xf>
    <xf numFmtId="9" fontId="0" fillId="3" borderId="1" xfId="3" applyFont="1" applyFill="1" applyBorder="1"/>
    <xf numFmtId="165" fontId="0" fillId="3" borderId="1" xfId="2" applyNumberFormat="1" applyFont="1" applyFill="1" applyBorder="1" applyProtection="1">
      <protection locked="0"/>
    </xf>
    <xf numFmtId="164" fontId="0" fillId="3" borderId="1" xfId="3" applyNumberFormat="1" applyFont="1" applyFill="1" applyBorder="1"/>
    <xf numFmtId="0" fontId="0" fillId="2" borderId="0" xfId="0" applyFill="1" applyBorder="1" applyAlignment="1">
      <alignment horizontal="center"/>
    </xf>
    <xf numFmtId="0" fontId="4" fillId="0" borderId="1" xfId="0" applyFont="1" applyBorder="1" applyAlignment="1">
      <alignment horizontal="center"/>
    </xf>
    <xf numFmtId="0" fontId="5" fillId="0" borderId="0" xfId="0" applyFont="1"/>
    <xf numFmtId="0" fontId="6" fillId="0" borderId="0" xfId="0" applyFont="1"/>
    <xf numFmtId="164" fontId="0" fillId="2" borderId="1" xfId="3" applyNumberFormat="1" applyFont="1" applyFill="1" applyBorder="1"/>
    <xf numFmtId="165" fontId="0" fillId="0" borderId="1" xfId="0" applyNumberFormat="1" applyBorder="1"/>
    <xf numFmtId="165" fontId="0" fillId="3" borderId="1" xfId="3" applyNumberFormat="1" applyFont="1" applyFill="1" applyBorder="1"/>
    <xf numFmtId="165" fontId="0" fillId="3" borderId="1" xfId="2" applyNumberFormat="1" applyFont="1" applyFill="1" applyBorder="1"/>
    <xf numFmtId="44" fontId="0" fillId="0" borderId="1" xfId="1" quotePrefix="1" applyNumberFormat="1" applyFont="1" applyBorder="1" applyAlignment="1" applyProtection="1">
      <alignment horizontal="right"/>
      <protection locked="0"/>
    </xf>
    <xf numFmtId="44" fontId="0" fillId="0" borderId="1" xfId="2" applyNumberFormat="1" applyFont="1" applyFill="1" applyBorder="1" applyProtection="1">
      <protection locked="0"/>
    </xf>
    <xf numFmtId="44" fontId="0" fillId="0" borderId="1" xfId="3" applyNumberFormat="1" applyFont="1" applyFill="1" applyBorder="1" applyProtection="1">
      <protection locked="0"/>
    </xf>
    <xf numFmtId="44" fontId="0" fillId="0" borderId="1" xfId="1" applyNumberFormat="1" applyFont="1" applyBorder="1" applyProtection="1">
      <protection locked="0"/>
    </xf>
    <xf numFmtId="0" fontId="0" fillId="0" borderId="0" xfId="0" applyAlignment="1">
      <alignment horizontal="center"/>
    </xf>
    <xf numFmtId="0" fontId="4" fillId="0" borderId="1" xfId="0" applyFont="1" applyBorder="1" applyAlignment="1">
      <alignment horizontal="center" wrapText="1"/>
    </xf>
    <xf numFmtId="0" fontId="5" fillId="4" borderId="0" xfId="0" applyFont="1" applyFill="1"/>
    <xf numFmtId="0" fontId="7" fillId="0" borderId="0" xfId="4" applyAlignment="1">
      <alignment vertical="center"/>
    </xf>
    <xf numFmtId="10" fontId="0" fillId="0" borderId="0" xfId="3" applyNumberFormat="1" applyFont="1"/>
    <xf numFmtId="166" fontId="0" fillId="0" borderId="0" xfId="1" applyNumberFormat="1" applyFont="1"/>
    <xf numFmtId="165" fontId="0" fillId="2" borderId="1" xfId="3" applyNumberFormat="1" applyFont="1" applyFill="1" applyBorder="1"/>
    <xf numFmtId="0" fontId="0" fillId="2" borderId="1" xfId="0" applyFont="1" applyFill="1" applyBorder="1" applyAlignment="1">
      <alignment horizontal="left" wrapText="1"/>
    </xf>
    <xf numFmtId="164" fontId="0" fillId="0" borderId="0" xfId="3" applyNumberFormat="1" applyFont="1" applyFill="1" applyBorder="1" applyAlignment="1">
      <alignment horizontal="center"/>
    </xf>
    <xf numFmtId="165" fontId="0" fillId="0" borderId="0" xfId="0" applyNumberFormat="1" applyFill="1" applyBorder="1"/>
    <xf numFmtId="0" fontId="0" fillId="0" borderId="0" xfId="0" applyFill="1" applyBorder="1"/>
    <xf numFmtId="164" fontId="0" fillId="0" borderId="0" xfId="3" applyNumberFormat="1" applyFont="1" applyBorder="1" applyAlignment="1">
      <alignment horizontal="center"/>
    </xf>
    <xf numFmtId="9" fontId="0" fillId="0" borderId="1" xfId="3" applyFont="1" applyBorder="1" applyAlignment="1">
      <alignment horizontal="center"/>
    </xf>
    <xf numFmtId="164" fontId="8" fillId="0" borderId="0" xfId="3" applyNumberFormat="1" applyFont="1" applyBorder="1" applyAlignment="1">
      <alignment horizontal="left"/>
    </xf>
    <xf numFmtId="166" fontId="0" fillId="6" borderId="1" xfId="1" applyNumberFormat="1" applyFont="1" applyFill="1" applyBorder="1" applyProtection="1"/>
    <xf numFmtId="10" fontId="0" fillId="0" borderId="0" xfId="3" applyNumberFormat="1" applyFont="1" applyAlignment="1">
      <alignment horizontal="center"/>
    </xf>
    <xf numFmtId="166" fontId="0" fillId="0" borderId="0" xfId="1" applyNumberFormat="1" applyFont="1" applyAlignment="1">
      <alignment horizontal="center"/>
    </xf>
    <xf numFmtId="0" fontId="0" fillId="0" borderId="0" xfId="0" applyBorder="1" applyAlignment="1">
      <alignment horizontal="center"/>
    </xf>
    <xf numFmtId="167" fontId="0" fillId="0" borderId="0" xfId="0" applyNumberFormat="1"/>
    <xf numFmtId="165" fontId="0" fillId="0" borderId="1" xfId="3" applyNumberFormat="1" applyFont="1" applyFill="1" applyBorder="1" applyProtection="1">
      <protection locked="0"/>
    </xf>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0" fillId="0" borderId="5" xfId="0" applyFill="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Fill="1" applyBorder="1" applyAlignment="1"/>
    <xf numFmtId="0" fontId="5" fillId="2" borderId="0" xfId="0" applyFont="1" applyFill="1" applyAlignment="1">
      <alignment horizontal="center"/>
    </xf>
    <xf numFmtId="0" fontId="9" fillId="0" borderId="0" xfId="5"/>
    <xf numFmtId="0" fontId="9" fillId="2" borderId="0" xfId="5" applyFill="1"/>
    <xf numFmtId="165" fontId="9" fillId="0" borderId="1" xfId="2" applyNumberFormat="1" applyFont="1" applyBorder="1" applyAlignment="1"/>
    <xf numFmtId="0" fontId="11" fillId="0" borderId="1" xfId="6" applyFont="1" applyBorder="1" applyAlignment="1">
      <alignment horizontal="center"/>
    </xf>
    <xf numFmtId="0" fontId="11" fillId="2" borderId="0" xfId="5" applyFont="1" applyFill="1"/>
    <xf numFmtId="166" fontId="11" fillId="2" borderId="0" xfId="5" applyNumberFormat="1" applyFont="1" applyFill="1"/>
    <xf numFmtId="166" fontId="11" fillId="0" borderId="0" xfId="5" applyNumberFormat="1" applyFont="1"/>
    <xf numFmtId="168" fontId="9" fillId="2" borderId="0" xfId="5" applyNumberFormat="1" applyFill="1"/>
    <xf numFmtId="10" fontId="11" fillId="0" borderId="0" xfId="5" applyNumberFormat="1" applyFont="1"/>
    <xf numFmtId="0" fontId="11" fillId="0" borderId="0" xfId="5" applyFont="1" applyAlignment="1">
      <alignment wrapText="1"/>
    </xf>
    <xf numFmtId="44" fontId="9" fillId="2" borderId="0" xfId="2" applyFont="1" applyFill="1" applyBorder="1"/>
    <xf numFmtId="44" fontId="9" fillId="10" borderId="10" xfId="2" applyFont="1" applyFill="1" applyBorder="1" applyAlignment="1">
      <alignment horizontal="center" wrapText="1"/>
    </xf>
    <xf numFmtId="44" fontId="9" fillId="10" borderId="11" xfId="2" applyFont="1" applyFill="1" applyBorder="1" applyAlignment="1">
      <alignment horizontal="center" wrapText="1"/>
    </xf>
    <xf numFmtId="0" fontId="11" fillId="11" borderId="12" xfId="5" applyFont="1" applyFill="1" applyBorder="1" applyAlignment="1">
      <alignment horizontal="left" wrapText="1" indent="3"/>
    </xf>
    <xf numFmtId="44" fontId="9" fillId="11" borderId="13" xfId="2" applyFont="1" applyFill="1" applyBorder="1"/>
    <xf numFmtId="9" fontId="9" fillId="11" borderId="14" xfId="2" applyNumberFormat="1" applyFont="1" applyFill="1" applyBorder="1"/>
    <xf numFmtId="44" fontId="9" fillId="11" borderId="14" xfId="2" applyFont="1" applyFill="1" applyBorder="1"/>
    <xf numFmtId="0" fontId="11" fillId="11" borderId="15" xfId="5" applyFont="1" applyFill="1" applyBorder="1" applyAlignment="1">
      <alignment wrapText="1"/>
    </xf>
    <xf numFmtId="44" fontId="9" fillId="11" borderId="16" xfId="2" applyFont="1" applyFill="1" applyBorder="1"/>
    <xf numFmtId="44" fontId="9" fillId="11" borderId="0" xfId="2" applyFont="1" applyFill="1" applyBorder="1"/>
    <xf numFmtId="44" fontId="11" fillId="11" borderId="17" xfId="2" applyFont="1" applyFill="1" applyBorder="1" applyAlignment="1">
      <alignment horizontal="center" wrapText="1"/>
    </xf>
    <xf numFmtId="44" fontId="11" fillId="11" borderId="18" xfId="2" applyFont="1" applyFill="1" applyBorder="1" applyAlignment="1">
      <alignment horizontal="center" wrapText="1"/>
    </xf>
    <xf numFmtId="0" fontId="9" fillId="11" borderId="19" xfId="5" applyFill="1" applyBorder="1" applyAlignment="1">
      <alignment wrapText="1"/>
    </xf>
    <xf numFmtId="0" fontId="9" fillId="2" borderId="0" xfId="5" applyFill="1" applyAlignment="1">
      <alignment wrapText="1"/>
    </xf>
    <xf numFmtId="9" fontId="9" fillId="2" borderId="0" xfId="3" applyFont="1" applyFill="1" applyBorder="1"/>
    <xf numFmtId="165" fontId="9" fillId="3" borderId="1" xfId="2" applyNumberFormat="1" applyFont="1" applyFill="1" applyBorder="1"/>
    <xf numFmtId="0" fontId="11" fillId="3" borderId="1" xfId="5" applyFont="1" applyFill="1" applyBorder="1" applyAlignment="1">
      <alignment wrapText="1"/>
    </xf>
    <xf numFmtId="165" fontId="9" fillId="0" borderId="1" xfId="3" applyNumberFormat="1" applyFont="1" applyFill="1" applyBorder="1"/>
    <xf numFmtId="0" fontId="11" fillId="0" borderId="1" xfId="5" applyFont="1" applyBorder="1"/>
    <xf numFmtId="0" fontId="11" fillId="0" borderId="1" xfId="5" applyFont="1" applyBorder="1" applyAlignment="1">
      <alignment horizontal="center" wrapText="1"/>
    </xf>
    <xf numFmtId="0" fontId="11" fillId="0" borderId="4" xfId="5" applyFont="1" applyBorder="1" applyAlignment="1">
      <alignment horizontal="center" wrapText="1"/>
    </xf>
    <xf numFmtId="10" fontId="9" fillId="2" borderId="0" xfId="3" applyNumberFormat="1" applyFont="1" applyFill="1" applyBorder="1"/>
    <xf numFmtId="44" fontId="9" fillId="0" borderId="1" xfId="2" applyFont="1" applyBorder="1"/>
    <xf numFmtId="0" fontId="11" fillId="2" borderId="0" xfId="5" applyFont="1" applyFill="1" applyAlignment="1">
      <alignment wrapText="1"/>
    </xf>
    <xf numFmtId="165" fontId="9" fillId="3" borderId="1" xfId="3" applyNumberFormat="1" applyFont="1" applyFill="1" applyBorder="1"/>
    <xf numFmtId="165" fontId="12" fillId="3" borderId="1" xfId="3" applyNumberFormat="1" applyFont="1" applyFill="1" applyBorder="1"/>
    <xf numFmtId="164" fontId="12" fillId="3" borderId="1" xfId="3" applyNumberFormat="1" applyFont="1" applyFill="1" applyBorder="1"/>
    <xf numFmtId="165" fontId="9" fillId="0" borderId="1" xfId="3" applyNumberFormat="1" applyFont="1" applyBorder="1"/>
    <xf numFmtId="164" fontId="9" fillId="0" borderId="1" xfId="3" applyNumberFormat="1" applyFont="1" applyFill="1" applyBorder="1"/>
    <xf numFmtId="9" fontId="9" fillId="0" borderId="0" xfId="3" applyFont="1"/>
    <xf numFmtId="44" fontId="11" fillId="0" borderId="1" xfId="3" applyNumberFormat="1" applyFont="1" applyFill="1" applyBorder="1" applyAlignment="1">
      <alignment horizontal="center" wrapText="1"/>
    </xf>
    <xf numFmtId="0" fontId="11" fillId="0" borderId="1" xfId="5" applyFont="1" applyBorder="1" applyAlignment="1">
      <alignment horizontal="center" vertical="center" wrapText="1"/>
    </xf>
    <xf numFmtId="9" fontId="12" fillId="3" borderId="1" xfId="3" applyFont="1" applyFill="1" applyBorder="1"/>
    <xf numFmtId="165" fontId="11" fillId="3" borderId="1" xfId="2" applyNumberFormat="1" applyFont="1" applyFill="1" applyBorder="1" applyAlignment="1">
      <alignment wrapText="1"/>
    </xf>
    <xf numFmtId="9" fontId="9" fillId="0" borderId="1" xfId="3" applyFont="1" applyBorder="1"/>
    <xf numFmtId="165" fontId="11" fillId="0" borderId="1" xfId="2" applyNumberFormat="1" applyFont="1" applyBorder="1"/>
    <xf numFmtId="0" fontId="9" fillId="0" borderId="0" xfId="5" applyAlignment="1">
      <alignment horizontal="left" wrapText="1"/>
    </xf>
    <xf numFmtId="0" fontId="9" fillId="0" borderId="0" xfId="5" applyFont="1" applyBorder="1" applyAlignment="1">
      <alignment wrapText="1"/>
    </xf>
    <xf numFmtId="9" fontId="11" fillId="12" borderId="1" xfId="3" applyFont="1" applyFill="1" applyBorder="1"/>
    <xf numFmtId="164" fontId="11" fillId="0" borderId="1" xfId="3" applyNumberFormat="1" applyFont="1" applyBorder="1"/>
    <xf numFmtId="169" fontId="11" fillId="0" borderId="1" xfId="5" applyNumberFormat="1" applyFont="1" applyBorder="1"/>
    <xf numFmtId="169" fontId="11" fillId="12" borderId="1" xfId="5" applyNumberFormat="1" applyFont="1" applyFill="1" applyBorder="1"/>
    <xf numFmtId="168" fontId="9" fillId="2" borderId="0" xfId="5" applyNumberFormat="1" applyFont="1" applyFill="1" applyBorder="1"/>
    <xf numFmtId="169" fontId="9" fillId="5" borderId="1" xfId="2" applyNumberFormat="1" applyFont="1" applyFill="1" applyBorder="1"/>
    <xf numFmtId="9" fontId="9" fillId="5" borderId="1" xfId="3" applyFont="1" applyFill="1" applyBorder="1"/>
    <xf numFmtId="0" fontId="11" fillId="5" borderId="1" xfId="5" applyFont="1" applyFill="1" applyBorder="1"/>
    <xf numFmtId="169" fontId="9" fillId="0" borderId="1" xfId="2" applyNumberFormat="1" applyFont="1" applyBorder="1"/>
    <xf numFmtId="164" fontId="9" fillId="0" borderId="1" xfId="3" applyNumberFormat="1" applyFont="1" applyBorder="1"/>
    <xf numFmtId="0" fontId="9" fillId="0" borderId="1" xfId="5" applyFont="1" applyBorder="1"/>
    <xf numFmtId="0" fontId="9" fillId="0" borderId="1" xfId="5" applyFont="1" applyFill="1" applyBorder="1"/>
    <xf numFmtId="0" fontId="11" fillId="0" borderId="0" xfId="5" applyFont="1"/>
    <xf numFmtId="0" fontId="9" fillId="0" borderId="0" xfId="5" applyFont="1"/>
    <xf numFmtId="0" fontId="0" fillId="4" borderId="0" xfId="0" applyFill="1" applyAlignment="1">
      <alignment horizontal="center"/>
    </xf>
    <xf numFmtId="0" fontId="9" fillId="0" borderId="0" xfId="5" applyFont="1" applyBorder="1" applyAlignment="1"/>
    <xf numFmtId="44" fontId="0" fillId="3" borderId="1" xfId="2" applyFont="1" applyFill="1" applyBorder="1" applyAlignment="1">
      <alignment horizontal="center"/>
    </xf>
    <xf numFmtId="165" fontId="0" fillId="3" borderId="1" xfId="2" applyNumberFormat="1" applyFont="1" applyFill="1" applyBorder="1" applyAlignment="1">
      <alignment horizontal="center"/>
    </xf>
    <xf numFmtId="9" fontId="0" fillId="3" borderId="1" xfId="3" applyFont="1" applyFill="1" applyBorder="1" applyAlignment="1">
      <alignment horizontal="center"/>
    </xf>
    <xf numFmtId="0" fontId="0" fillId="0" borderId="1" xfId="0" applyBorder="1"/>
    <xf numFmtId="165" fontId="0" fillId="0" borderId="1" xfId="2" applyNumberFormat="1" applyFont="1" applyBorder="1" applyAlignment="1">
      <alignment horizontal="center"/>
    </xf>
    <xf numFmtId="0" fontId="0" fillId="0" borderId="1" xfId="0" applyFill="1" applyBorder="1"/>
    <xf numFmtId="0" fontId="8" fillId="14" borderId="1" xfId="0" applyFont="1" applyFill="1" applyBorder="1" applyAlignment="1">
      <alignment wrapText="1"/>
    </xf>
    <xf numFmtId="164" fontId="8" fillId="14" borderId="1" xfId="3" applyNumberFormat="1" applyFont="1" applyFill="1" applyBorder="1" applyAlignment="1">
      <alignment horizontal="center"/>
    </xf>
    <xf numFmtId="9" fontId="8" fillId="14" borderId="1" xfId="3" applyFont="1" applyFill="1" applyBorder="1" applyAlignment="1">
      <alignment horizontal="center" wrapText="1"/>
    </xf>
    <xf numFmtId="44" fontId="8" fillId="14" borderId="1" xfId="2" applyFont="1" applyFill="1" applyBorder="1" applyAlignment="1">
      <alignment horizontal="center"/>
    </xf>
    <xf numFmtId="9" fontId="8" fillId="14" borderId="1" xfId="3" applyFont="1" applyFill="1" applyBorder="1" applyAlignment="1">
      <alignment horizontal="center"/>
    </xf>
    <xf numFmtId="44" fontId="0" fillId="0" borderId="1" xfId="2" applyFont="1" applyBorder="1" applyAlignment="1">
      <alignment horizontal="center" wrapText="1"/>
    </xf>
    <xf numFmtId="44" fontId="0" fillId="0" borderId="1" xfId="2" applyFont="1" applyBorder="1" applyAlignment="1">
      <alignment horizontal="center"/>
    </xf>
    <xf numFmtId="0" fontId="3" fillId="3" borderId="1" xfId="0" applyFont="1" applyFill="1" applyBorder="1" applyAlignment="1">
      <alignment horizontal="center"/>
    </xf>
    <xf numFmtId="0" fontId="3" fillId="3" borderId="1" xfId="0" applyFont="1" applyFill="1" applyBorder="1"/>
    <xf numFmtId="0" fontId="0" fillId="0" borderId="0" xfId="1" applyNumberFormat="1" applyFont="1"/>
    <xf numFmtId="0" fontId="0" fillId="0" borderId="0" xfId="1" applyNumberFormat="1" applyFont="1" applyAlignment="1">
      <alignment horizontal="right"/>
    </xf>
    <xf numFmtId="166" fontId="2" fillId="0" borderId="0" xfId="1" applyNumberFormat="1" applyFont="1"/>
    <xf numFmtId="0" fontId="2" fillId="0" borderId="0" xfId="1" applyNumberFormat="1" applyFont="1"/>
    <xf numFmtId="166" fontId="2" fillId="4" borderId="0" xfId="1" applyNumberFormat="1" applyFont="1" applyFill="1"/>
    <xf numFmtId="0" fontId="2" fillId="4" borderId="0" xfId="1" applyNumberFormat="1" applyFont="1" applyFill="1"/>
    <xf numFmtId="0" fontId="2" fillId="0" borderId="0" xfId="1" applyNumberFormat="1" applyFont="1" applyAlignment="1">
      <alignment horizontal="right"/>
    </xf>
    <xf numFmtId="166" fontId="15" fillId="0" borderId="0" xfId="1" applyNumberFormat="1" applyFont="1"/>
    <xf numFmtId="0" fontId="15" fillId="0" borderId="0" xfId="1" applyNumberFormat="1" applyFont="1"/>
    <xf numFmtId="0" fontId="15" fillId="0" borderId="0" xfId="1" applyNumberFormat="1" applyFont="1" applyAlignment="1">
      <alignment horizontal="right"/>
    </xf>
    <xf numFmtId="166" fontId="15" fillId="0" borderId="0" xfId="1" applyNumberFormat="1" applyFont="1" applyBorder="1"/>
    <xf numFmtId="164" fontId="15" fillId="0" borderId="20" xfId="3" quotePrefix="1" applyNumberFormat="1" applyFont="1" applyBorder="1"/>
    <xf numFmtId="164" fontId="15" fillId="0" borderId="21" xfId="3" quotePrefix="1" applyNumberFormat="1" applyFont="1" applyBorder="1"/>
    <xf numFmtId="0" fontId="15" fillId="0" borderId="12" xfId="1" applyNumberFormat="1" applyFont="1" applyBorder="1" applyAlignment="1">
      <alignment horizontal="right"/>
    </xf>
    <xf numFmtId="0" fontId="15" fillId="0" borderId="22" xfId="1" applyNumberFormat="1" applyFont="1" applyBorder="1" applyAlignment="1">
      <alignment horizontal="right"/>
    </xf>
    <xf numFmtId="166" fontId="16" fillId="0" borderId="0" xfId="1" applyNumberFormat="1" applyFont="1"/>
    <xf numFmtId="164" fontId="16" fillId="0" borderId="0" xfId="3" applyNumberFormat="1" applyFont="1"/>
    <xf numFmtId="164" fontId="15" fillId="0" borderId="2" xfId="3" quotePrefix="1" applyNumberFormat="1" applyFont="1" applyBorder="1"/>
    <xf numFmtId="164" fontId="15" fillId="0" borderId="23" xfId="3" quotePrefix="1" applyNumberFormat="1" applyFont="1" applyBorder="1"/>
    <xf numFmtId="0" fontId="15" fillId="0" borderId="15" xfId="1" applyNumberFormat="1" applyFont="1" applyBorder="1" applyAlignment="1">
      <alignment horizontal="right"/>
    </xf>
    <xf numFmtId="0" fontId="16" fillId="0" borderId="5" xfId="1" applyNumberFormat="1" applyFont="1" applyBorder="1" applyAlignment="1">
      <alignment horizontal="right"/>
    </xf>
    <xf numFmtId="169" fontId="16" fillId="6" borderId="2" xfId="3" quotePrefix="1" applyNumberFormat="1" applyFont="1" applyFill="1" applyBorder="1"/>
    <xf numFmtId="169" fontId="16" fillId="6" borderId="23" xfId="3" quotePrefix="1" applyNumberFormat="1" applyFont="1" applyFill="1" applyBorder="1"/>
    <xf numFmtId="0" fontId="16" fillId="6" borderId="15" xfId="1" applyNumberFormat="1" applyFont="1" applyFill="1" applyBorder="1" applyAlignment="1">
      <alignment horizontal="left"/>
    </xf>
    <xf numFmtId="0" fontId="15" fillId="0" borderId="5" xfId="1" applyNumberFormat="1" applyFont="1" applyBorder="1" applyAlignment="1">
      <alignment horizontal="right"/>
    </xf>
    <xf numFmtId="169" fontId="16" fillId="0" borderId="2" xfId="2" quotePrefix="1" applyNumberFormat="1" applyFont="1" applyBorder="1"/>
    <xf numFmtId="169" fontId="16" fillId="0" borderId="23" xfId="2" quotePrefix="1" applyNumberFormat="1" applyFont="1" applyBorder="1"/>
    <xf numFmtId="0" fontId="16" fillId="0" borderId="15" xfId="1" applyNumberFormat="1" applyFont="1" applyBorder="1"/>
    <xf numFmtId="169" fontId="16" fillId="15" borderId="24" xfId="2" quotePrefix="1" applyNumberFormat="1" applyFont="1" applyFill="1" applyBorder="1"/>
    <xf numFmtId="0" fontId="16" fillId="15" borderId="25" xfId="1" applyNumberFormat="1" applyFont="1" applyFill="1" applyBorder="1" applyAlignment="1">
      <alignment horizontal="left"/>
    </xf>
    <xf numFmtId="166" fontId="16" fillId="2" borderId="0" xfId="1" applyNumberFormat="1" applyFont="1" applyFill="1"/>
    <xf numFmtId="169" fontId="15" fillId="0" borderId="2" xfId="1" applyNumberFormat="1" applyFont="1" applyBorder="1"/>
    <xf numFmtId="169" fontId="16" fillId="2" borderId="23" xfId="2" applyNumberFormat="1" applyFont="1" applyFill="1" applyBorder="1"/>
    <xf numFmtId="0" fontId="16" fillId="2" borderId="15" xfId="1" applyNumberFormat="1" applyFont="1" applyFill="1" applyBorder="1"/>
    <xf numFmtId="0" fontId="16" fillId="2" borderId="5" xfId="1" applyNumberFormat="1" applyFont="1" applyFill="1" applyBorder="1" applyAlignment="1">
      <alignment horizontal="right"/>
    </xf>
    <xf numFmtId="169" fontId="15" fillId="16" borderId="2" xfId="2" quotePrefix="1" applyNumberFormat="1" applyFont="1" applyFill="1" applyBorder="1"/>
    <xf numFmtId="169" fontId="16" fillId="16" borderId="2" xfId="2" quotePrefix="1" applyNumberFormat="1" applyFont="1" applyFill="1" applyBorder="1"/>
    <xf numFmtId="0" fontId="16" fillId="2" borderId="26" xfId="1" applyNumberFormat="1" applyFont="1" applyFill="1" applyBorder="1"/>
    <xf numFmtId="169" fontId="16" fillId="15" borderId="23" xfId="2" quotePrefix="1" applyNumberFormat="1" applyFont="1" applyFill="1" applyBorder="1"/>
    <xf numFmtId="0" fontId="16" fillId="15" borderId="15" xfId="1" applyNumberFormat="1" applyFont="1" applyFill="1" applyBorder="1" applyAlignment="1">
      <alignment horizontal="left"/>
    </xf>
    <xf numFmtId="169" fontId="15" fillId="0" borderId="23" xfId="1" applyNumberFormat="1" applyFont="1" applyBorder="1"/>
    <xf numFmtId="0" fontId="15" fillId="0" borderId="15" xfId="1" applyNumberFormat="1" applyFont="1" applyBorder="1"/>
    <xf numFmtId="169" fontId="16" fillId="0" borderId="23" xfId="2" quotePrefix="1" applyNumberFormat="1" applyFont="1" applyFill="1" applyBorder="1"/>
    <xf numFmtId="0" fontId="16" fillId="0" borderId="15" xfId="1" applyNumberFormat="1" applyFont="1" applyFill="1" applyBorder="1" applyAlignment="1">
      <alignment horizontal="left"/>
    </xf>
    <xf numFmtId="169" fontId="15" fillId="0" borderId="23" xfId="2" quotePrefix="1" applyNumberFormat="1" applyFont="1" applyFill="1" applyBorder="1"/>
    <xf numFmtId="49" fontId="15" fillId="0" borderId="15" xfId="1" applyNumberFormat="1" applyFont="1" applyBorder="1" applyAlignment="1">
      <alignment horizontal="right"/>
    </xf>
    <xf numFmtId="49" fontId="15" fillId="0" borderId="15" xfId="1" applyNumberFormat="1" applyFont="1" applyFill="1" applyBorder="1" applyAlignment="1">
      <alignment horizontal="right"/>
    </xf>
    <xf numFmtId="0" fontId="15" fillId="0" borderId="15" xfId="1" applyNumberFormat="1" applyFont="1" applyFill="1" applyBorder="1" applyAlignment="1">
      <alignment horizontal="right"/>
    </xf>
    <xf numFmtId="166" fontId="15" fillId="0" borderId="0" xfId="1" applyNumberFormat="1" applyFont="1" applyFill="1"/>
    <xf numFmtId="164" fontId="16" fillId="0" borderId="0" xfId="3" applyNumberFormat="1" applyFont="1" applyFill="1"/>
    <xf numFmtId="169" fontId="15" fillId="11" borderId="2" xfId="1" applyNumberFormat="1" applyFont="1" applyFill="1" applyBorder="1"/>
    <xf numFmtId="169" fontId="15" fillId="11" borderId="23" xfId="1" applyNumberFormat="1" applyFont="1" applyFill="1" applyBorder="1"/>
    <xf numFmtId="0" fontId="16" fillId="11" borderId="15" xfId="1" applyNumberFormat="1" applyFont="1" applyFill="1" applyBorder="1"/>
    <xf numFmtId="0" fontId="15" fillId="0" borderId="5" xfId="1" applyNumberFormat="1" applyFont="1" applyFill="1" applyBorder="1" applyAlignment="1">
      <alignment horizontal="right"/>
    </xf>
    <xf numFmtId="169" fontId="16" fillId="10" borderId="23" xfId="2" quotePrefix="1" applyNumberFormat="1" applyFont="1" applyFill="1" applyBorder="1"/>
    <xf numFmtId="0" fontId="16" fillId="10" borderId="15" xfId="1" applyNumberFormat="1" applyFont="1" applyFill="1" applyBorder="1"/>
    <xf numFmtId="164" fontId="15" fillId="0" borderId="0" xfId="3" applyNumberFormat="1" applyFont="1" applyFill="1"/>
    <xf numFmtId="169" fontId="15" fillId="0" borderId="2" xfId="2" quotePrefix="1" applyNumberFormat="1" applyFont="1" applyFill="1" applyBorder="1"/>
    <xf numFmtId="49" fontId="15" fillId="0" borderId="15" xfId="1" quotePrefix="1" applyNumberFormat="1" applyFont="1" applyFill="1" applyBorder="1" applyAlignment="1">
      <alignment horizontal="right"/>
    </xf>
    <xf numFmtId="49" fontId="16" fillId="0" borderId="15" xfId="1" quotePrefix="1" applyNumberFormat="1" applyFont="1" applyFill="1" applyBorder="1" applyAlignment="1">
      <alignment horizontal="right"/>
    </xf>
    <xf numFmtId="0" fontId="15" fillId="0" borderId="15" xfId="1" quotePrefix="1" applyNumberFormat="1" applyFont="1" applyFill="1" applyBorder="1" applyAlignment="1">
      <alignment horizontal="right"/>
    </xf>
    <xf numFmtId="169" fontId="16" fillId="15" borderId="23" xfId="1" applyNumberFormat="1" applyFont="1" applyFill="1" applyBorder="1"/>
    <xf numFmtId="0" fontId="16" fillId="15" borderId="15" xfId="1" applyNumberFormat="1" applyFont="1" applyFill="1" applyBorder="1"/>
    <xf numFmtId="169" fontId="16" fillId="0" borderId="2" xfId="2" quotePrefix="1" applyNumberFormat="1" applyFont="1" applyFill="1" applyBorder="1"/>
    <xf numFmtId="0" fontId="16" fillId="0" borderId="15" xfId="1" applyNumberFormat="1" applyFont="1" applyFill="1" applyBorder="1"/>
    <xf numFmtId="49" fontId="16" fillId="0" borderId="15" xfId="1" quotePrefix="1" applyNumberFormat="1" applyFont="1" applyFill="1" applyBorder="1"/>
    <xf numFmtId="164" fontId="15" fillId="0" borderId="0" xfId="3" applyNumberFormat="1" applyFont="1"/>
    <xf numFmtId="169" fontId="15" fillId="0" borderId="23" xfId="2" quotePrefix="1" applyNumberFormat="1" applyFont="1" applyBorder="1"/>
    <xf numFmtId="49" fontId="15" fillId="0" borderId="15" xfId="1" quotePrefix="1" applyNumberFormat="1" applyFont="1" applyBorder="1" applyAlignment="1">
      <alignment horizontal="right"/>
    </xf>
    <xf numFmtId="0" fontId="15" fillId="0" borderId="15" xfId="1" quotePrefix="1" applyNumberFormat="1" applyFont="1" applyBorder="1" applyAlignment="1">
      <alignment horizontal="right"/>
    </xf>
    <xf numFmtId="169" fontId="16" fillId="10" borderId="2" xfId="2" quotePrefix="1" applyNumberFormat="1" applyFont="1" applyFill="1" applyBorder="1"/>
    <xf numFmtId="49" fontId="16" fillId="10" borderId="15" xfId="1" quotePrefix="1" applyNumberFormat="1" applyFont="1" applyFill="1" applyBorder="1"/>
    <xf numFmtId="166" fontId="15" fillId="15" borderId="2" xfId="1" applyNumberFormat="1" applyFont="1" applyFill="1" applyBorder="1"/>
    <xf numFmtId="166" fontId="15" fillId="15" borderId="23" xfId="1" applyNumberFormat="1" applyFont="1" applyFill="1" applyBorder="1"/>
    <xf numFmtId="166" fontId="17" fillId="0" borderId="0" xfId="1" applyNumberFormat="1" applyFont="1" applyAlignment="1">
      <alignment horizontal="center" vertical="center"/>
    </xf>
    <xf numFmtId="166" fontId="17" fillId="0" borderId="0" xfId="1" applyNumberFormat="1" applyFont="1" applyAlignment="1">
      <alignment horizontal="center" vertical="center" wrapText="1"/>
    </xf>
    <xf numFmtId="166" fontId="17" fillId="17" borderId="1" xfId="1" applyNumberFormat="1" applyFont="1" applyFill="1" applyBorder="1" applyAlignment="1">
      <alignment horizontal="center" vertical="center" wrapText="1"/>
    </xf>
    <xf numFmtId="0" fontId="17" fillId="18" borderId="27" xfId="1" applyNumberFormat="1" applyFont="1" applyFill="1" applyBorder="1" applyAlignment="1">
      <alignment horizontal="center" vertical="center"/>
    </xf>
    <xf numFmtId="0" fontId="17" fillId="0" borderId="9" xfId="1" applyNumberFormat="1" applyFont="1" applyBorder="1" applyAlignment="1">
      <alignment horizontal="center" vertical="center"/>
    </xf>
    <xf numFmtId="166" fontId="18" fillId="0" borderId="0" xfId="1" applyNumberFormat="1" applyFont="1"/>
    <xf numFmtId="166" fontId="18" fillId="0" borderId="0" xfId="1" applyNumberFormat="1" applyFont="1" applyBorder="1"/>
    <xf numFmtId="0" fontId="18" fillId="0" borderId="0" xfId="1" applyNumberFormat="1" applyFont="1" applyBorder="1"/>
    <xf numFmtId="0" fontId="18" fillId="0" borderId="15" xfId="1" applyNumberFormat="1" applyFont="1" applyBorder="1"/>
    <xf numFmtId="0" fontId="18" fillId="0" borderId="0" xfId="1" applyNumberFormat="1" applyFont="1" applyAlignment="1">
      <alignment horizontal="right"/>
    </xf>
    <xf numFmtId="166" fontId="19" fillId="0" borderId="0" xfId="1" applyNumberFormat="1" applyFont="1" applyFill="1"/>
    <xf numFmtId="0" fontId="19" fillId="0" borderId="0" xfId="1" applyNumberFormat="1" applyFont="1" applyFill="1" applyBorder="1" applyAlignment="1">
      <alignment horizontal="center"/>
    </xf>
    <xf numFmtId="0" fontId="19" fillId="0" borderId="15" xfId="1" applyNumberFormat="1" applyFont="1" applyFill="1" applyBorder="1" applyAlignment="1">
      <alignment horizontal="center"/>
    </xf>
    <xf numFmtId="0" fontId="19" fillId="0" borderId="0" xfId="1" applyNumberFormat="1" applyFont="1" applyFill="1" applyAlignment="1">
      <alignment horizontal="right"/>
    </xf>
    <xf numFmtId="0" fontId="16" fillId="11" borderId="6" xfId="1" applyNumberFormat="1" applyFont="1" applyFill="1" applyBorder="1"/>
    <xf numFmtId="0" fontId="16" fillId="11" borderId="3" xfId="1" applyNumberFormat="1" applyFont="1" applyFill="1" applyBorder="1"/>
    <xf numFmtId="0" fontId="16" fillId="11" borderId="28" xfId="1" applyNumberFormat="1" applyFont="1" applyFill="1" applyBorder="1"/>
    <xf numFmtId="0" fontId="16" fillId="0" borderId="0" xfId="1" applyNumberFormat="1" applyFont="1" applyAlignment="1">
      <alignment horizontal="right"/>
    </xf>
    <xf numFmtId="166" fontId="15" fillId="0" borderId="14" xfId="1" applyNumberFormat="1" applyFont="1" applyBorder="1"/>
    <xf numFmtId="0" fontId="16" fillId="0" borderId="14" xfId="1" applyNumberFormat="1" applyFont="1" applyBorder="1"/>
    <xf numFmtId="0" fontId="16" fillId="0" borderId="29" xfId="1" applyNumberFormat="1" applyFont="1" applyBorder="1"/>
    <xf numFmtId="0" fontId="6" fillId="2" borderId="0" xfId="5" applyFont="1" applyFill="1" applyAlignment="1">
      <alignment horizontal="center"/>
    </xf>
    <xf numFmtId="0" fontId="16" fillId="0" borderId="0" xfId="5" applyFont="1" applyAlignment="1"/>
    <xf numFmtId="0" fontId="3" fillId="0" borderId="0" xfId="1" applyNumberFormat="1" applyFont="1" applyAlignment="1">
      <alignment horizontal="center" wrapText="1"/>
    </xf>
    <xf numFmtId="0" fontId="3" fillId="0" borderId="0" xfId="1" applyNumberFormat="1" applyFont="1" applyAlignment="1">
      <alignment horizontal="right"/>
    </xf>
    <xf numFmtId="0" fontId="1" fillId="0" borderId="0" xfId="5" applyFont="1"/>
    <xf numFmtId="0" fontId="0" fillId="0" borderId="0" xfId="5" applyFont="1"/>
    <xf numFmtId="0" fontId="7" fillId="0" borderId="0" xfId="7" applyFont="1" applyAlignment="1">
      <alignment horizontal="left"/>
    </xf>
    <xf numFmtId="0" fontId="22" fillId="0" borderId="0" xfId="5" applyFont="1" applyAlignment="1">
      <alignment horizontal="left"/>
    </xf>
    <xf numFmtId="0" fontId="22" fillId="0" borderId="0" xfId="5" applyFont="1"/>
    <xf numFmtId="169" fontId="22" fillId="0" borderId="30" xfId="5" applyNumberFormat="1" applyFont="1" applyBorder="1"/>
    <xf numFmtId="3" fontId="22" fillId="0" borderId="30" xfId="5" applyNumberFormat="1" applyFont="1" applyBorder="1"/>
    <xf numFmtId="0" fontId="22" fillId="19" borderId="30" xfId="5" applyFont="1" applyFill="1" applyBorder="1"/>
    <xf numFmtId="0" fontId="22" fillId="0" borderId="31" xfId="5" applyFont="1" applyBorder="1"/>
    <xf numFmtId="169" fontId="22" fillId="0" borderId="27" xfId="5" applyNumberFormat="1" applyFont="1" applyBorder="1"/>
    <xf numFmtId="0" fontId="22" fillId="0" borderId="30" xfId="5" applyFont="1" applyBorder="1"/>
    <xf numFmtId="0" fontId="22" fillId="0" borderId="32" xfId="5" applyFont="1" applyBorder="1" applyAlignment="1">
      <alignment vertical="top"/>
    </xf>
    <xf numFmtId="0" fontId="22" fillId="0" borderId="33" xfId="5" applyFont="1" applyBorder="1" applyAlignment="1">
      <alignment vertical="top"/>
    </xf>
    <xf numFmtId="0" fontId="22" fillId="0" borderId="34" xfId="5" applyFont="1" applyBorder="1"/>
    <xf numFmtId="0" fontId="22" fillId="0" borderId="7" xfId="5" applyFont="1" applyBorder="1" applyAlignment="1">
      <alignment horizontal="left" vertical="top" wrapText="1"/>
    </xf>
    <xf numFmtId="0" fontId="22" fillId="0" borderId="35" xfId="5" applyFont="1" applyBorder="1" applyAlignment="1">
      <alignment horizontal="left" vertical="top" wrapText="1"/>
    </xf>
    <xf numFmtId="0" fontId="22" fillId="0" borderId="36" xfId="5" applyFont="1" applyBorder="1" applyAlignment="1">
      <alignment horizontal="center" vertical="center" wrapText="1"/>
    </xf>
    <xf numFmtId="0" fontId="9" fillId="0" borderId="0" xfId="5" applyFill="1"/>
    <xf numFmtId="0" fontId="1" fillId="0" borderId="0" xfId="5" applyFont="1" applyFill="1"/>
    <xf numFmtId="0" fontId="24" fillId="0" borderId="0" xfId="0" applyFont="1"/>
    <xf numFmtId="5" fontId="1" fillId="0" borderId="1" xfId="0" applyNumberFormat="1" applyFont="1" applyBorder="1"/>
    <xf numFmtId="6" fontId="1" fillId="0" borderId="6" xfId="0" applyNumberFormat="1" applyFont="1" applyBorder="1"/>
    <xf numFmtId="0" fontId="1" fillId="0" borderId="3" xfId="0" applyFont="1" applyBorder="1"/>
    <xf numFmtId="6" fontId="1" fillId="0" borderId="3" xfId="0" applyNumberFormat="1" applyFont="1" applyBorder="1"/>
    <xf numFmtId="0" fontId="1" fillId="0" borderId="4" xfId="0" applyFont="1" applyBorder="1"/>
    <xf numFmtId="0" fontId="25" fillId="0" borderId="0" xfId="0" applyFont="1"/>
    <xf numFmtId="44" fontId="1" fillId="0" borderId="37" xfId="2" applyFont="1" applyBorder="1"/>
    <xf numFmtId="44" fontId="1" fillId="0" borderId="38" xfId="2" applyFont="1" applyBorder="1"/>
    <xf numFmtId="44" fontId="1" fillId="0" borderId="39" xfId="2" applyFont="1" applyBorder="1"/>
    <xf numFmtId="165" fontId="1" fillId="0" borderId="37" xfId="2" applyNumberFormat="1" applyFont="1" applyBorder="1"/>
    <xf numFmtId="165" fontId="1" fillId="0" borderId="38" xfId="2" applyNumberFormat="1" applyFont="1" applyBorder="1"/>
    <xf numFmtId="165" fontId="1" fillId="0" borderId="39" xfId="2" applyNumberFormat="1" applyFont="1" applyBorder="1"/>
    <xf numFmtId="165" fontId="1" fillId="0" borderId="24" xfId="2" applyNumberFormat="1" applyFont="1" applyBorder="1"/>
    <xf numFmtId="0" fontId="3" fillId="0" borderId="39" xfId="0" applyFont="1" applyBorder="1" applyAlignment="1">
      <alignment horizontal="left" indent="3"/>
    </xf>
    <xf numFmtId="166" fontId="1" fillId="0" borderId="32" xfId="1" applyNumberFormat="1" applyFont="1" applyBorder="1"/>
    <xf numFmtId="166" fontId="1" fillId="0" borderId="14" xfId="1" applyNumberFormat="1" applyFont="1" applyBorder="1"/>
    <xf numFmtId="165" fontId="1" fillId="0" borderId="23" xfId="0" applyNumberFormat="1" applyFont="1" applyBorder="1"/>
    <xf numFmtId="0" fontId="1" fillId="0" borderId="22" xfId="0" applyFont="1" applyBorder="1"/>
    <xf numFmtId="166" fontId="1" fillId="0" borderId="2" xfId="1" applyNumberFormat="1" applyFont="1" applyBorder="1"/>
    <xf numFmtId="166" fontId="1" fillId="0" borderId="0" xfId="1" applyNumberFormat="1" applyFont="1"/>
    <xf numFmtId="166" fontId="1" fillId="0" borderId="0" xfId="1" applyNumberFormat="1" applyFont="1" applyBorder="1"/>
    <xf numFmtId="0" fontId="1" fillId="0" borderId="5" xfId="0" applyFont="1" applyBorder="1"/>
    <xf numFmtId="0" fontId="25" fillId="0" borderId="0" xfId="0" applyFont="1" applyAlignment="1">
      <alignment horizontal="center"/>
    </xf>
    <xf numFmtId="0" fontId="3" fillId="0" borderId="40" xfId="0" applyFont="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vertical="center"/>
    </xf>
    <xf numFmtId="0" fontId="3" fillId="0" borderId="41" xfId="0" applyFont="1" applyBorder="1" applyAlignment="1">
      <alignment horizontal="center" vertical="center"/>
    </xf>
    <xf numFmtId="0" fontId="9" fillId="0" borderId="0" xfId="5" applyFill="1" applyBorder="1"/>
    <xf numFmtId="0" fontId="9" fillId="0" borderId="0" xfId="5" applyFont="1" applyFill="1" applyBorder="1"/>
    <xf numFmtId="0" fontId="3" fillId="0" borderId="0" xfId="5" applyFont="1" applyFill="1" applyBorder="1" applyAlignment="1">
      <alignment horizontal="center"/>
    </xf>
    <xf numFmtId="0" fontId="6" fillId="0" borderId="0" xfId="5" applyFont="1" applyFill="1" applyAlignment="1">
      <alignment horizontal="center"/>
    </xf>
    <xf numFmtId="0" fontId="14" fillId="0" borderId="0" xfId="5" applyFont="1" applyFill="1" applyBorder="1" applyAlignment="1">
      <alignment horizontal="center"/>
    </xf>
    <xf numFmtId="0" fontId="0" fillId="0" borderId="0" xfId="0" applyFont="1" applyBorder="1"/>
    <xf numFmtId="0" fontId="22" fillId="8" borderId="0" xfId="0" applyFont="1" applyFill="1" applyAlignment="1">
      <alignment horizontal="left" vertical="center"/>
    </xf>
    <xf numFmtId="0" fontId="22" fillId="0" borderId="0" xfId="0" applyFont="1" applyAlignment="1">
      <alignment vertical="center"/>
    </xf>
    <xf numFmtId="0" fontId="22" fillId="0" borderId="0" xfId="0" applyFont="1" applyBorder="1" applyAlignment="1">
      <alignment vertical="center"/>
    </xf>
    <xf numFmtId="0" fontId="22" fillId="13" borderId="0" xfId="0" applyFont="1" applyFill="1" applyAlignment="1">
      <alignment horizontal="left" vertical="center"/>
    </xf>
    <xf numFmtId="0" fontId="0" fillId="0" borderId="0" xfId="0" applyFont="1"/>
    <xf numFmtId="0" fontId="6"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vertical="center" wrapText="1"/>
    </xf>
    <xf numFmtId="0" fontId="0" fillId="2" borderId="2" xfId="0" applyFill="1" applyBorder="1" applyAlignment="1">
      <alignment horizontal="center" vertical="center" wrapText="1"/>
    </xf>
    <xf numFmtId="0" fontId="3" fillId="0" borderId="0" xfId="0" applyFont="1" applyAlignment="1">
      <alignment horizontal="center"/>
    </xf>
    <xf numFmtId="0" fontId="10" fillId="8" borderId="4" xfId="5" applyFont="1" applyFill="1" applyBorder="1" applyAlignment="1">
      <alignment horizontal="center"/>
    </xf>
    <xf numFmtId="0" fontId="10" fillId="8" borderId="3" xfId="5" applyFont="1" applyFill="1" applyBorder="1" applyAlignment="1">
      <alignment horizontal="center"/>
    </xf>
    <xf numFmtId="0" fontId="10" fillId="7" borderId="4" xfId="5" applyFont="1" applyFill="1" applyBorder="1" applyAlignment="1">
      <alignment horizontal="center"/>
    </xf>
    <xf numFmtId="0" fontId="10" fillId="7" borderId="3" xfId="5" applyFont="1" applyFill="1" applyBorder="1" applyAlignment="1">
      <alignment horizontal="center"/>
    </xf>
    <xf numFmtId="0" fontId="6" fillId="5" borderId="4" xfId="0" applyFont="1" applyFill="1" applyBorder="1" applyAlignment="1">
      <alignment horizontal="center"/>
    </xf>
    <xf numFmtId="0" fontId="6" fillId="5" borderId="3" xfId="0" applyFont="1" applyFill="1" applyBorder="1" applyAlignment="1">
      <alignment horizontal="center"/>
    </xf>
    <xf numFmtId="0" fontId="0" fillId="2" borderId="2" xfId="0" applyFill="1" applyBorder="1" applyAlignment="1">
      <alignment horizontal="center" wrapText="1"/>
    </xf>
    <xf numFmtId="0" fontId="9" fillId="0" borderId="4" xfId="6" applyBorder="1" applyAlignment="1">
      <alignment horizontal="left"/>
    </xf>
    <xf numFmtId="0" fontId="9" fillId="0" borderId="3" xfId="6" applyBorder="1" applyAlignment="1">
      <alignment horizontal="left"/>
    </xf>
    <xf numFmtId="0" fontId="9" fillId="0" borderId="6" xfId="6" applyBorder="1" applyAlignment="1">
      <alignment horizontal="left"/>
    </xf>
    <xf numFmtId="0" fontId="11" fillId="6" borderId="4" xfId="5" applyFont="1" applyFill="1" applyBorder="1" applyAlignment="1">
      <alignment horizontal="center"/>
    </xf>
    <xf numFmtId="0" fontId="11" fillId="6" borderId="3" xfId="5" applyFont="1" applyFill="1" applyBorder="1" applyAlignment="1">
      <alignment horizontal="center"/>
    </xf>
    <xf numFmtId="0" fontId="11" fillId="6" borderId="6" xfId="5" applyFont="1" applyFill="1" applyBorder="1" applyAlignment="1">
      <alignment horizontal="center"/>
    </xf>
    <xf numFmtId="0" fontId="9" fillId="9" borderId="4" xfId="5" applyFill="1" applyBorder="1" applyAlignment="1">
      <alignment horizontal="left"/>
    </xf>
    <xf numFmtId="0" fontId="9" fillId="9" borderId="3" xfId="5" applyFill="1" applyBorder="1" applyAlignment="1">
      <alignment horizontal="left"/>
    </xf>
    <xf numFmtId="0" fontId="9" fillId="9" borderId="6" xfId="5" applyFill="1" applyBorder="1" applyAlignment="1">
      <alignment horizontal="left"/>
    </xf>
    <xf numFmtId="0" fontId="11" fillId="0" borderId="9" xfId="6" applyFont="1" applyBorder="1" applyAlignment="1">
      <alignment horizontal="left"/>
    </xf>
    <xf numFmtId="0" fontId="11" fillId="0" borderId="8" xfId="6" applyFont="1" applyBorder="1" applyAlignment="1">
      <alignment horizontal="left"/>
    </xf>
    <xf numFmtId="0" fontId="11" fillId="0" borderId="7" xfId="6" applyFont="1" applyBorder="1" applyAlignment="1">
      <alignment horizontal="left"/>
    </xf>
    <xf numFmtId="0" fontId="9" fillId="9" borderId="4" xfId="5" applyFill="1" applyBorder="1" applyAlignment="1">
      <alignment horizontal="left" vertical="center" wrapText="1"/>
    </xf>
    <xf numFmtId="0" fontId="9" fillId="9" borderId="3" xfId="5" applyFill="1" applyBorder="1" applyAlignment="1">
      <alignment horizontal="left" vertical="center" wrapText="1"/>
    </xf>
    <xf numFmtId="0" fontId="9" fillId="9" borderId="6" xfId="5" applyFill="1" applyBorder="1" applyAlignment="1">
      <alignment horizontal="left" vertical="center" wrapText="1"/>
    </xf>
    <xf numFmtId="0" fontId="11" fillId="0" borderId="4" xfId="5" applyFont="1" applyBorder="1" applyAlignment="1">
      <alignment horizontal="center" wrapText="1"/>
    </xf>
    <xf numFmtId="0" fontId="11" fillId="0" borderId="6" xfId="5" applyFont="1" applyBorder="1" applyAlignment="1">
      <alignment horizontal="center" wrapText="1"/>
    </xf>
    <xf numFmtId="0" fontId="14" fillId="8" borderId="4" xfId="5" applyFont="1" applyFill="1" applyBorder="1" applyAlignment="1">
      <alignment horizontal="center"/>
    </xf>
    <xf numFmtId="0" fontId="14" fillId="8" borderId="3" xfId="5" applyFont="1" applyFill="1" applyBorder="1" applyAlignment="1">
      <alignment horizontal="center"/>
    </xf>
    <xf numFmtId="0" fontId="14" fillId="8" borderId="6" xfId="5" applyFont="1" applyFill="1" applyBorder="1" applyAlignment="1">
      <alignment horizontal="center"/>
    </xf>
    <xf numFmtId="0" fontId="14" fillId="6" borderId="4" xfId="5" applyFont="1" applyFill="1" applyBorder="1" applyAlignment="1">
      <alignment horizontal="center"/>
    </xf>
    <xf numFmtId="0" fontId="14" fillId="6" borderId="3" xfId="5" applyFont="1" applyFill="1" applyBorder="1" applyAlignment="1">
      <alignment horizontal="center"/>
    </xf>
    <xf numFmtId="0" fontId="14" fillId="6" borderId="6" xfId="5" applyFont="1" applyFill="1" applyBorder="1" applyAlignment="1">
      <alignment horizontal="center"/>
    </xf>
    <xf numFmtId="0" fontId="13" fillId="0" borderId="0" xfId="5" applyFont="1" applyAlignment="1">
      <alignment horizontal="left" wrapText="1"/>
    </xf>
    <xf numFmtId="0" fontId="11" fillId="0" borderId="4" xfId="5" applyFont="1" applyBorder="1" applyAlignment="1">
      <alignment horizontal="center" vertical="center" wrapText="1"/>
    </xf>
    <xf numFmtId="0" fontId="11" fillId="0" borderId="6" xfId="5" applyFont="1" applyBorder="1" applyAlignment="1">
      <alignment horizontal="center" vertical="center" wrapText="1"/>
    </xf>
    <xf numFmtId="0" fontId="11" fillId="0" borderId="0" xfId="5" applyFont="1" applyAlignment="1">
      <alignment horizontal="center"/>
    </xf>
    <xf numFmtId="0" fontId="10" fillId="13" borderId="4" xfId="5" applyFont="1" applyFill="1" applyBorder="1" applyAlignment="1">
      <alignment horizontal="center"/>
    </xf>
    <xf numFmtId="0" fontId="10" fillId="13" borderId="3" xfId="5" applyFont="1" applyFill="1" applyBorder="1" applyAlignment="1">
      <alignment horizontal="center"/>
    </xf>
    <xf numFmtId="0" fontId="10" fillId="13" borderId="6" xfId="5" applyFont="1" applyFill="1" applyBorder="1" applyAlignment="1">
      <alignment horizontal="center"/>
    </xf>
    <xf numFmtId="0" fontId="14" fillId="7" borderId="4" xfId="5" applyFont="1" applyFill="1" applyBorder="1" applyAlignment="1">
      <alignment horizontal="center"/>
    </xf>
    <xf numFmtId="0" fontId="14" fillId="7" borderId="3" xfId="5" applyFont="1" applyFill="1" applyBorder="1" applyAlignment="1">
      <alignment horizontal="center"/>
    </xf>
    <xf numFmtId="0" fontId="14" fillId="7" borderId="6" xfId="5" applyFont="1" applyFill="1" applyBorder="1" applyAlignment="1">
      <alignment horizontal="center"/>
    </xf>
    <xf numFmtId="0" fontId="9" fillId="0" borderId="0" xfId="5" applyFont="1" applyAlignment="1">
      <alignment vertical="center" wrapText="1"/>
    </xf>
    <xf numFmtId="0" fontId="11" fillId="3" borderId="1" xfId="5" applyFont="1" applyFill="1" applyBorder="1" applyAlignment="1">
      <alignment horizontal="center"/>
    </xf>
    <xf numFmtId="0" fontId="11" fillId="3" borderId="1" xfId="5" applyFont="1" applyFill="1" applyBorder="1" applyAlignment="1">
      <alignment horizontal="center" wrapText="1"/>
    </xf>
    <xf numFmtId="0" fontId="0" fillId="4" borderId="0" xfId="0" applyFill="1" applyAlignment="1">
      <alignment horizontal="center"/>
    </xf>
    <xf numFmtId="0" fontId="5" fillId="8" borderId="4" xfId="0" applyFont="1" applyFill="1" applyBorder="1" applyAlignment="1">
      <alignment horizontal="center"/>
    </xf>
    <xf numFmtId="0" fontId="5" fillId="8" borderId="3" xfId="0" applyFont="1" applyFill="1" applyBorder="1" applyAlignment="1">
      <alignment horizontal="center"/>
    </xf>
    <xf numFmtId="0" fontId="5" fillId="8" borderId="6" xfId="0" applyFont="1" applyFill="1" applyBorder="1" applyAlignment="1">
      <alignment horizontal="center"/>
    </xf>
    <xf numFmtId="0" fontId="0" fillId="0" borderId="14" xfId="0" applyBorder="1" applyAlignment="1">
      <alignment horizontal="center" vertical="center" wrapText="1"/>
    </xf>
    <xf numFmtId="0" fontId="3" fillId="3" borderId="4" xfId="0" applyFont="1" applyFill="1" applyBorder="1" applyAlignment="1">
      <alignment horizontal="center"/>
    </xf>
    <xf numFmtId="0" fontId="3" fillId="3" borderId="3" xfId="0" applyFont="1" applyFill="1" applyBorder="1" applyAlignment="1">
      <alignment horizontal="center"/>
    </xf>
    <xf numFmtId="0" fontId="3" fillId="3" borderId="6" xfId="0" applyFont="1" applyFill="1" applyBorder="1" applyAlignment="1">
      <alignment horizontal="center"/>
    </xf>
    <xf numFmtId="0" fontId="16" fillId="0" borderId="0" xfId="5" applyFont="1" applyAlignment="1">
      <alignment horizontal="center"/>
    </xf>
    <xf numFmtId="0" fontId="16" fillId="8" borderId="4" xfId="5" applyFont="1" applyFill="1" applyBorder="1" applyAlignment="1">
      <alignment horizontal="center"/>
    </xf>
    <xf numFmtId="0" fontId="16" fillId="8" borderId="3" xfId="5" applyFont="1" applyFill="1" applyBorder="1" applyAlignment="1">
      <alignment horizontal="center"/>
    </xf>
    <xf numFmtId="0" fontId="16" fillId="8" borderId="6" xfId="5" applyFont="1" applyFill="1" applyBorder="1" applyAlignment="1">
      <alignment horizontal="center"/>
    </xf>
    <xf numFmtId="0" fontId="20" fillId="7" borderId="4" xfId="5" applyFont="1" applyFill="1" applyBorder="1" applyAlignment="1">
      <alignment horizontal="center"/>
    </xf>
    <xf numFmtId="0" fontId="20" fillId="7" borderId="3" xfId="5" applyFont="1" applyFill="1" applyBorder="1" applyAlignment="1">
      <alignment horizontal="center"/>
    </xf>
    <xf numFmtId="0" fontId="20" fillId="7" borderId="6" xfId="5" applyFont="1" applyFill="1" applyBorder="1" applyAlignment="1">
      <alignment horizontal="center"/>
    </xf>
    <xf numFmtId="0" fontId="16" fillId="11" borderId="4" xfId="1" applyNumberFormat="1" applyFont="1" applyFill="1" applyBorder="1" applyAlignment="1">
      <alignment horizontal="center"/>
    </xf>
    <xf numFmtId="0" fontId="16" fillId="11" borderId="3" xfId="1" applyNumberFormat="1" applyFont="1" applyFill="1" applyBorder="1" applyAlignment="1">
      <alignment horizontal="center"/>
    </xf>
    <xf numFmtId="0" fontId="16" fillId="11" borderId="6" xfId="1" applyNumberFormat="1" applyFont="1" applyFill="1" applyBorder="1" applyAlignment="1">
      <alignment horizontal="center"/>
    </xf>
    <xf numFmtId="0" fontId="19" fillId="0" borderId="15" xfId="1" applyNumberFormat="1" applyFont="1" applyFill="1" applyBorder="1" applyAlignment="1">
      <alignment horizontal="center"/>
    </xf>
    <xf numFmtId="0" fontId="19" fillId="0" borderId="0" xfId="1" applyNumberFormat="1" applyFont="1" applyFill="1" applyBorder="1" applyAlignment="1">
      <alignment horizontal="center"/>
    </xf>
    <xf numFmtId="0" fontId="23" fillId="0" borderId="0" xfId="5" applyFont="1" applyAlignment="1">
      <alignment horizontal="center"/>
    </xf>
    <xf numFmtId="0" fontId="6" fillId="8" borderId="4" xfId="5" applyFont="1" applyFill="1" applyBorder="1" applyAlignment="1">
      <alignment horizontal="center"/>
    </xf>
    <xf numFmtId="0" fontId="6" fillId="8" borderId="3" xfId="5" applyFont="1" applyFill="1" applyBorder="1" applyAlignment="1">
      <alignment horizontal="center"/>
    </xf>
    <xf numFmtId="0" fontId="6" fillId="8" borderId="6" xfId="5" applyFont="1" applyFill="1" applyBorder="1" applyAlignment="1">
      <alignment horizontal="center"/>
    </xf>
    <xf numFmtId="0" fontId="22" fillId="0" borderId="0" xfId="5" applyFont="1" applyAlignment="1">
      <alignment horizontal="left" wrapText="1"/>
    </xf>
    <xf numFmtId="0" fontId="26" fillId="4" borderId="0" xfId="5" applyFont="1" applyFill="1" applyAlignment="1">
      <alignment horizontal="center" vertical="top" wrapText="1"/>
    </xf>
    <xf numFmtId="0" fontId="3" fillId="0" borderId="9" xfId="0" applyFont="1" applyBorder="1" applyAlignment="1">
      <alignment horizontal="center" vertical="center"/>
    </xf>
    <xf numFmtId="0" fontId="3" fillId="0" borderId="22" xfId="0" applyFont="1" applyBorder="1" applyAlignment="1">
      <alignment horizontal="center" vertical="center"/>
    </xf>
    <xf numFmtId="0" fontId="3" fillId="0" borderId="4" xfId="0" applyFont="1" applyBorder="1" applyAlignment="1">
      <alignment horizontal="center"/>
    </xf>
    <xf numFmtId="0" fontId="3" fillId="0" borderId="3" xfId="0" applyFont="1" applyBorder="1" applyAlignment="1">
      <alignment horizontal="center"/>
    </xf>
    <xf numFmtId="0" fontId="3" fillId="0" borderId="6" xfId="0" applyFont="1" applyBorder="1" applyAlignment="1">
      <alignment horizontal="center"/>
    </xf>
  </cellXfs>
  <cellStyles count="8">
    <cellStyle name="Comma" xfId="1" builtinId="3"/>
    <cellStyle name="Currency" xfId="2" builtinId="4"/>
    <cellStyle name="Hyperlink" xfId="4" builtinId="8"/>
    <cellStyle name="Hyperlink 2" xfId="7" xr:uid="{00000000-0005-0000-0000-000003000000}"/>
    <cellStyle name="Normal" xfId="0" builtinId="0"/>
    <cellStyle name="Normal 2" xfId="5" xr:uid="{00000000-0005-0000-0000-000005000000}"/>
    <cellStyle name="Normal 2 2" xfId="6" xr:uid="{00000000-0005-0000-0000-000006000000}"/>
    <cellStyle name="Percent" xfId="3" builtinId="5"/>
  </cellStyles>
  <dxfs count="5">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C15"/>
  <sheetViews>
    <sheetView tabSelected="1" workbookViewId="0">
      <selection sqref="A1:B1"/>
    </sheetView>
  </sheetViews>
  <sheetFormatPr defaultRowHeight="15" x14ac:dyDescent="0.25"/>
  <cols>
    <col min="1" max="1" width="16.28515625" customWidth="1"/>
    <col min="2" max="2" width="66.7109375" style="298" customWidth="1"/>
    <col min="3" max="3" width="17.42578125" customWidth="1"/>
  </cols>
  <sheetData>
    <row r="1" spans="1:3" ht="18.75" x14ac:dyDescent="0.3">
      <c r="A1" s="299" t="s">
        <v>232</v>
      </c>
      <c r="B1" s="299"/>
    </row>
    <row r="2" spans="1:3" x14ac:dyDescent="0.25">
      <c r="A2" s="300" t="s">
        <v>233</v>
      </c>
      <c r="B2" s="300"/>
    </row>
    <row r="3" spans="1:3" ht="166.9" customHeight="1" x14ac:dyDescent="0.25">
      <c r="A3" s="301" t="s">
        <v>234</v>
      </c>
      <c r="B3" s="301"/>
    </row>
    <row r="4" spans="1:3" x14ac:dyDescent="0.25">
      <c r="B4" s="293"/>
    </row>
    <row r="5" spans="1:3" ht="15.75" x14ac:dyDescent="0.25">
      <c r="A5" s="294" t="s">
        <v>187</v>
      </c>
      <c r="B5" s="295" t="s">
        <v>235</v>
      </c>
      <c r="C5" s="296"/>
    </row>
    <row r="6" spans="1:3" ht="15.75" x14ac:dyDescent="0.25">
      <c r="A6" s="294" t="s">
        <v>187</v>
      </c>
      <c r="B6" s="296" t="s">
        <v>236</v>
      </c>
      <c r="C6" s="296"/>
    </row>
    <row r="7" spans="1:3" ht="15.75" x14ac:dyDescent="0.25">
      <c r="A7" s="297" t="s">
        <v>137</v>
      </c>
      <c r="B7" s="296" t="s">
        <v>237</v>
      </c>
      <c r="C7" s="296"/>
    </row>
    <row r="8" spans="1:3" ht="15.75" x14ac:dyDescent="0.25">
      <c r="A8" s="294" t="s">
        <v>187</v>
      </c>
      <c r="B8" s="295" t="s">
        <v>238</v>
      </c>
      <c r="C8" s="296"/>
    </row>
    <row r="9" spans="1:3" ht="15.75" x14ac:dyDescent="0.25">
      <c r="A9" s="294" t="s">
        <v>187</v>
      </c>
      <c r="B9" s="295" t="s">
        <v>239</v>
      </c>
      <c r="C9" s="296"/>
    </row>
    <row r="10" spans="1:3" ht="15.75" x14ac:dyDescent="0.25">
      <c r="A10" s="294" t="s">
        <v>187</v>
      </c>
      <c r="B10" s="295" t="s">
        <v>240</v>
      </c>
      <c r="C10" s="296"/>
    </row>
    <row r="11" spans="1:3" ht="15.75" x14ac:dyDescent="0.25">
      <c r="A11" s="294" t="s">
        <v>187</v>
      </c>
      <c r="B11" s="295" t="s">
        <v>241</v>
      </c>
      <c r="C11" s="296"/>
    </row>
    <row r="12" spans="1:3" ht="15.75" x14ac:dyDescent="0.25">
      <c r="A12" s="294" t="s">
        <v>187</v>
      </c>
      <c r="B12" s="296" t="s">
        <v>242</v>
      </c>
      <c r="C12" s="296"/>
    </row>
    <row r="13" spans="1:3" x14ac:dyDescent="0.25">
      <c r="C13" s="55"/>
    </row>
    <row r="14" spans="1:3" x14ac:dyDescent="0.25">
      <c r="C14" s="55"/>
    </row>
    <row r="15" spans="1:3" x14ac:dyDescent="0.25">
      <c r="C15" s="55"/>
    </row>
  </sheetData>
  <mergeCells count="3">
    <mergeCell ref="A1:B1"/>
    <mergeCell ref="A2:B2"/>
    <mergeCell ref="A3:B3"/>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2:W118"/>
  <sheetViews>
    <sheetView showGridLines="0" zoomScaleNormal="100" zoomScaleSheetLayoutView="80" workbookViewId="0">
      <selection activeCell="K12" sqref="K12"/>
    </sheetView>
  </sheetViews>
  <sheetFormatPr defaultRowHeight="15" x14ac:dyDescent="0.25"/>
  <cols>
    <col min="1" max="1" width="14.42578125" customWidth="1"/>
    <col min="2" max="2" width="58.140625" customWidth="1"/>
    <col min="3" max="5" width="16.42578125" customWidth="1"/>
    <col min="6" max="8" width="18.28515625" customWidth="1"/>
    <col min="9" max="12" width="5.7109375" customWidth="1"/>
    <col min="13" max="13" width="36" customWidth="1"/>
    <col min="19" max="19" width="15.28515625" bestFit="1" customWidth="1"/>
    <col min="20" max="20" width="10.28515625" bestFit="1" customWidth="1"/>
  </cols>
  <sheetData>
    <row r="2" spans="1:12" x14ac:dyDescent="0.25">
      <c r="B2" s="303" t="s">
        <v>64</v>
      </c>
      <c r="C2" s="303"/>
      <c r="D2" s="303"/>
      <c r="E2" s="303"/>
      <c r="F2" s="303"/>
      <c r="G2" s="303"/>
      <c r="H2" s="303"/>
      <c r="I2" s="303"/>
      <c r="J2" s="303"/>
      <c r="K2" s="303"/>
      <c r="L2" s="303"/>
    </row>
    <row r="3" spans="1:12" ht="21" x14ac:dyDescent="0.35">
      <c r="B3" s="304" t="s">
        <v>63</v>
      </c>
      <c r="C3" s="305"/>
      <c r="D3" s="305"/>
      <c r="E3" s="305"/>
      <c r="F3" s="305"/>
      <c r="G3" s="305"/>
      <c r="H3" s="305"/>
      <c r="I3" s="305"/>
      <c r="J3" s="305"/>
      <c r="K3" s="305"/>
      <c r="L3" s="305"/>
    </row>
    <row r="4" spans="1:12" ht="21" x14ac:dyDescent="0.35">
      <c r="B4" s="306" t="s">
        <v>62</v>
      </c>
      <c r="C4" s="307"/>
      <c r="D4" s="307"/>
      <c r="E4" s="307"/>
      <c r="F4" s="307"/>
      <c r="G4" s="307"/>
      <c r="H4" s="307"/>
      <c r="I4" s="307"/>
      <c r="J4" s="307"/>
      <c r="K4" s="307"/>
      <c r="L4" s="307"/>
    </row>
    <row r="6" spans="1:12" ht="18.75" x14ac:dyDescent="0.3">
      <c r="B6" s="308" t="s">
        <v>61</v>
      </c>
      <c r="C6" s="309"/>
      <c r="D6" s="309"/>
      <c r="E6" s="309"/>
      <c r="F6" s="309"/>
      <c r="G6" s="309"/>
      <c r="H6" s="309"/>
      <c r="I6" s="309"/>
      <c r="J6" s="309"/>
      <c r="K6" s="309"/>
      <c r="L6" s="309"/>
    </row>
    <row r="7" spans="1:12" s="10" customFormat="1" ht="18.75" x14ac:dyDescent="0.3">
      <c r="B7" s="61"/>
      <c r="C7" s="61"/>
      <c r="D7" s="61"/>
      <c r="E7" s="61"/>
      <c r="F7" s="61"/>
      <c r="G7" s="61"/>
      <c r="H7" s="61"/>
      <c r="I7" s="61"/>
      <c r="J7" s="61"/>
      <c r="K7" s="61"/>
      <c r="L7" s="61"/>
    </row>
    <row r="8" spans="1:12" ht="18.75" customHeight="1" x14ac:dyDescent="0.3">
      <c r="B8" s="26" t="s">
        <v>60</v>
      </c>
      <c r="C8" s="25"/>
    </row>
    <row r="9" spans="1:12" ht="22.15" customHeight="1" x14ac:dyDescent="0.3">
      <c r="B9" s="25"/>
      <c r="C9" s="25"/>
      <c r="E9" s="60"/>
      <c r="F9" s="60"/>
      <c r="G9" s="60"/>
      <c r="H9" s="60"/>
      <c r="I9" s="60"/>
      <c r="K9" s="55"/>
    </row>
    <row r="10" spans="1:12" s="56" customFormat="1" ht="30" x14ac:dyDescent="0.25">
      <c r="B10" s="59" t="s">
        <v>41</v>
      </c>
      <c r="C10" s="59" t="s">
        <v>40</v>
      </c>
      <c r="D10" s="59" t="s">
        <v>39</v>
      </c>
      <c r="E10" s="59" t="s">
        <v>38</v>
      </c>
      <c r="F10" s="59" t="s">
        <v>37</v>
      </c>
      <c r="G10" s="59" t="s">
        <v>36</v>
      </c>
      <c r="H10" s="59" t="s">
        <v>35</v>
      </c>
      <c r="I10" s="58"/>
      <c r="J10" s="57"/>
    </row>
    <row r="11" spans="1:12" x14ac:dyDescent="0.25">
      <c r="B11" s="22" t="s">
        <v>59</v>
      </c>
      <c r="C11" s="21">
        <f t="shared" ref="C11:C22" si="0">SUM(D11:H11)</f>
        <v>236081039.00000677</v>
      </c>
      <c r="D11" s="21">
        <v>89609068.551422626</v>
      </c>
      <c r="E11" s="21">
        <v>30692060.953411993</v>
      </c>
      <c r="F11" s="21">
        <v>98814033.110307276</v>
      </c>
      <c r="G11" s="21">
        <v>15705167.384864854</v>
      </c>
      <c r="H11" s="21">
        <v>1260709</v>
      </c>
      <c r="J11" s="55"/>
    </row>
    <row r="12" spans="1:12" ht="14.45" customHeight="1" x14ac:dyDescent="0.25">
      <c r="A12" s="310"/>
      <c r="B12" s="19" t="s">
        <v>34</v>
      </c>
      <c r="C12" s="21">
        <f t="shared" si="0"/>
        <v>6827435.5456751743</v>
      </c>
      <c r="D12" s="54">
        <v>1232823.4953494966</v>
      </c>
      <c r="E12" s="54">
        <v>-178653.04621924367</v>
      </c>
      <c r="F12" s="54">
        <v>5864163.1184361968</v>
      </c>
      <c r="G12" s="54">
        <v>-90898.021891275421</v>
      </c>
      <c r="H12" s="54"/>
      <c r="L12" s="40"/>
    </row>
    <row r="13" spans="1:12" x14ac:dyDescent="0.25">
      <c r="A13" s="310"/>
      <c r="B13" s="19" t="s">
        <v>33</v>
      </c>
      <c r="C13" s="21">
        <f t="shared" si="0"/>
        <v>43339</v>
      </c>
      <c r="D13" s="54"/>
      <c r="E13" s="54"/>
      <c r="F13" s="54"/>
      <c r="G13" s="54"/>
      <c r="H13" s="54">
        <v>43339</v>
      </c>
      <c r="L13" s="40"/>
    </row>
    <row r="14" spans="1:12" x14ac:dyDescent="0.25">
      <c r="A14" s="310"/>
      <c r="B14" s="19" t="s">
        <v>32</v>
      </c>
      <c r="C14" s="21">
        <f t="shared" si="0"/>
        <v>6425775.7361475239</v>
      </c>
      <c r="D14" s="54">
        <v>2562568.3953008703</v>
      </c>
      <c r="E14" s="54">
        <v>929210.60561094852</v>
      </c>
      <c r="F14" s="54">
        <v>3039538.6772676036</v>
      </c>
      <c r="G14" s="54">
        <v>-105541.94203189819</v>
      </c>
      <c r="H14" s="54"/>
      <c r="L14" s="40"/>
    </row>
    <row r="15" spans="1:12" x14ac:dyDescent="0.25">
      <c r="A15" s="310"/>
      <c r="B15" s="19" t="s">
        <v>31</v>
      </c>
      <c r="C15" s="21">
        <f t="shared" si="0"/>
        <v>0</v>
      </c>
      <c r="D15" s="54"/>
      <c r="E15" s="54"/>
      <c r="F15" s="54"/>
      <c r="G15" s="54"/>
      <c r="H15" s="54"/>
      <c r="L15" s="40"/>
    </row>
    <row r="16" spans="1:12" x14ac:dyDescent="0.25">
      <c r="A16" s="310"/>
      <c r="B16" s="18" t="s">
        <v>30</v>
      </c>
      <c r="C16" s="21">
        <f t="shared" si="0"/>
        <v>4508031.9999999991</v>
      </c>
      <c r="D16" s="54">
        <v>1272415.8486976</v>
      </c>
      <c r="E16" s="54">
        <v>414015.34791526798</v>
      </c>
      <c r="F16" s="54">
        <v>2067589.6943161599</v>
      </c>
      <c r="G16" s="54">
        <v>754011.10907097103</v>
      </c>
      <c r="H16" s="54"/>
      <c r="L16" s="40"/>
    </row>
    <row r="17" spans="1:20" x14ac:dyDescent="0.25">
      <c r="A17" s="310"/>
      <c r="B17" s="18" t="s">
        <v>29</v>
      </c>
      <c r="C17" s="21">
        <f t="shared" si="0"/>
        <v>0</v>
      </c>
      <c r="D17" s="54"/>
      <c r="E17" s="54"/>
      <c r="F17" s="54"/>
      <c r="G17" s="54"/>
      <c r="H17" s="54"/>
      <c r="L17" s="40"/>
    </row>
    <row r="18" spans="1:20" ht="15" customHeight="1" x14ac:dyDescent="0.25">
      <c r="A18" s="310"/>
      <c r="B18" s="18" t="s">
        <v>28</v>
      </c>
      <c r="C18" s="21">
        <f t="shared" si="0"/>
        <v>2616213.67628155</v>
      </c>
      <c r="D18" s="54">
        <v>-2663621.7601410733</v>
      </c>
      <c r="E18" s="54">
        <v>-198225.9045916989</v>
      </c>
      <c r="F18" s="54">
        <v>6989376.9544337988</v>
      </c>
      <c r="G18" s="54">
        <v>-1511315.6134194767</v>
      </c>
      <c r="H18" s="54"/>
      <c r="L18" s="40"/>
    </row>
    <row r="19" spans="1:20" x14ac:dyDescent="0.25">
      <c r="A19" s="310"/>
      <c r="B19" s="18" t="s">
        <v>27</v>
      </c>
      <c r="C19" s="21">
        <f t="shared" si="0"/>
        <v>134150.99946936744</v>
      </c>
      <c r="D19" s="54">
        <v>-175092.97903088108</v>
      </c>
      <c r="E19" s="54">
        <v>-1968.371103173552</v>
      </c>
      <c r="F19" s="54">
        <v>671892.4303040891</v>
      </c>
      <c r="G19" s="54">
        <v>-360680.08070066699</v>
      </c>
      <c r="H19" s="54"/>
      <c r="L19" s="40"/>
    </row>
    <row r="20" spans="1:20" x14ac:dyDescent="0.25">
      <c r="B20" s="17" t="s">
        <v>26</v>
      </c>
      <c r="C20" s="21">
        <f t="shared" si="0"/>
        <v>-5133371.4696391998</v>
      </c>
      <c r="D20" s="54">
        <v>-353044.89584488556</v>
      </c>
      <c r="E20" s="54">
        <v>-1027851.2052331766</v>
      </c>
      <c r="F20" s="54">
        <v>330185.00286970893</v>
      </c>
      <c r="G20" s="54">
        <v>-4082660.3714308469</v>
      </c>
      <c r="H20" s="54"/>
      <c r="M20" s="39"/>
    </row>
    <row r="21" spans="1:20" x14ac:dyDescent="0.25">
      <c r="B21" s="17" t="s">
        <v>25</v>
      </c>
      <c r="C21" s="21">
        <f t="shared" si="0"/>
        <v>0</v>
      </c>
      <c r="D21" s="33"/>
      <c r="E21" s="32"/>
      <c r="F21" s="31"/>
      <c r="G21" s="31"/>
      <c r="H21" s="31"/>
      <c r="M21" s="39"/>
    </row>
    <row r="22" spans="1:20" x14ac:dyDescent="0.25">
      <c r="B22" s="17" t="s">
        <v>25</v>
      </c>
      <c r="C22" s="21">
        <f t="shared" si="0"/>
        <v>0</v>
      </c>
      <c r="D22" s="33"/>
      <c r="E22" s="32"/>
      <c r="F22" s="31"/>
      <c r="G22" s="31"/>
      <c r="H22" s="31"/>
      <c r="M22" s="39"/>
    </row>
    <row r="23" spans="1:20" x14ac:dyDescent="0.25">
      <c r="B23" s="14" t="s">
        <v>4</v>
      </c>
      <c r="C23" s="30">
        <f t="shared" ref="C23:H23" si="1">SUM(C11:C22)</f>
        <v>251502614.48794118</v>
      </c>
      <c r="D23" s="29">
        <f t="shared" si="1"/>
        <v>91485116.655753747</v>
      </c>
      <c r="E23" s="29">
        <f t="shared" si="1"/>
        <v>30628588.379790917</v>
      </c>
      <c r="F23" s="29">
        <f t="shared" si="1"/>
        <v>117776778.98793484</v>
      </c>
      <c r="G23" s="29">
        <f t="shared" si="1"/>
        <v>10308082.464461662</v>
      </c>
      <c r="H23" s="29">
        <f t="shared" si="1"/>
        <v>1304048</v>
      </c>
      <c r="M23" s="39"/>
    </row>
    <row r="24" spans="1:20" x14ac:dyDescent="0.25">
      <c r="C24" s="53"/>
      <c r="D24" s="1"/>
      <c r="M24" s="39"/>
    </row>
    <row r="25" spans="1:20" x14ac:dyDescent="0.25">
      <c r="B25" s="8" t="s">
        <v>51</v>
      </c>
      <c r="C25" s="7">
        <f t="shared" ref="C25:H25" si="2">+C23-C11</f>
        <v>15421575.487934411</v>
      </c>
      <c r="D25" s="28">
        <f t="shared" si="2"/>
        <v>1876048.1043311208</v>
      </c>
      <c r="E25" s="28">
        <f t="shared" si="2"/>
        <v>-63472.5736210756</v>
      </c>
      <c r="F25" s="28">
        <f t="shared" si="2"/>
        <v>18962745.877627566</v>
      </c>
      <c r="G25" s="28">
        <f t="shared" si="2"/>
        <v>-5397084.9204031918</v>
      </c>
      <c r="H25" s="28">
        <f t="shared" si="2"/>
        <v>43339</v>
      </c>
      <c r="M25" s="39"/>
    </row>
    <row r="26" spans="1:20" x14ac:dyDescent="0.25">
      <c r="B26" s="3" t="s">
        <v>50</v>
      </c>
      <c r="C26" s="27">
        <f t="shared" ref="C26:H26" si="3">(C23-C11)/C11</f>
        <v>6.5323227791851457E-2</v>
      </c>
      <c r="D26" s="27">
        <f t="shared" si="3"/>
        <v>2.0935917922799755E-2</v>
      </c>
      <c r="E26" s="27">
        <f t="shared" si="3"/>
        <v>-2.0680453397190143E-3</v>
      </c>
      <c r="F26" s="27">
        <f t="shared" si="3"/>
        <v>0.19190336919513476</v>
      </c>
      <c r="G26" s="27">
        <f t="shared" si="3"/>
        <v>-0.34365026415473859</v>
      </c>
      <c r="H26" s="27">
        <f t="shared" si="3"/>
        <v>3.4376688038238803E-2</v>
      </c>
      <c r="M26" s="39"/>
    </row>
    <row r="27" spans="1:20" x14ac:dyDescent="0.25">
      <c r="B27" s="9"/>
      <c r="C27" s="5"/>
      <c r="D27" s="5"/>
      <c r="E27" s="5"/>
      <c r="F27" s="5"/>
      <c r="G27" s="5"/>
      <c r="H27" s="5"/>
      <c r="M27" s="39"/>
    </row>
    <row r="28" spans="1:20" x14ac:dyDescent="0.25">
      <c r="B28" s="8" t="s">
        <v>49</v>
      </c>
      <c r="C28" s="7">
        <f>'5. Vaccine Clinics and TestingC'!D23</f>
        <v>0</v>
      </c>
      <c r="D28" s="5"/>
      <c r="E28" s="5"/>
      <c r="F28" s="5"/>
      <c r="G28" s="5"/>
      <c r="H28" s="5"/>
      <c r="M28" s="39"/>
    </row>
    <row r="29" spans="1:20" ht="30" customHeight="1" x14ac:dyDescent="0.25">
      <c r="B29" s="42" t="s">
        <v>48</v>
      </c>
      <c r="C29" s="41">
        <f>C23-C28</f>
        <v>251502614.48794118</v>
      </c>
      <c r="D29" s="1"/>
      <c r="E29" s="1"/>
      <c r="K29" s="39"/>
      <c r="L29" s="39"/>
      <c r="S29" s="40"/>
      <c r="T29" s="39"/>
    </row>
    <row r="30" spans="1:20" x14ac:dyDescent="0.25">
      <c r="B30" s="9"/>
      <c r="C30" s="5"/>
      <c r="D30" s="1"/>
      <c r="E30" s="1"/>
      <c r="K30" s="39"/>
      <c r="L30" s="39"/>
      <c r="S30" s="40"/>
      <c r="T30" s="39"/>
    </row>
    <row r="31" spans="1:20" x14ac:dyDescent="0.25">
      <c r="B31" s="8" t="s">
        <v>47</v>
      </c>
      <c r="C31" s="7">
        <f>C29-C11</f>
        <v>15421575.487934411</v>
      </c>
      <c r="D31" s="1"/>
      <c r="E31" s="1"/>
      <c r="M31" s="39"/>
    </row>
    <row r="32" spans="1:20" x14ac:dyDescent="0.25">
      <c r="B32" s="3" t="s">
        <v>46</v>
      </c>
      <c r="C32" s="27">
        <f>(C31)/C11</f>
        <v>6.5323227791851457E-2</v>
      </c>
      <c r="D32" s="1"/>
      <c r="E32" s="1"/>
      <c r="M32" s="39"/>
    </row>
    <row r="33" spans="2:20" x14ac:dyDescent="0.25">
      <c r="B33" s="9"/>
      <c r="C33" s="5"/>
      <c r="D33" s="5"/>
      <c r="E33" s="5"/>
      <c r="F33" s="5"/>
      <c r="G33" s="5"/>
      <c r="H33" s="5"/>
      <c r="M33" s="39"/>
    </row>
    <row r="34" spans="2:20" ht="28.15" customHeight="1" x14ac:dyDescent="0.3">
      <c r="B34" s="26" t="s">
        <v>58</v>
      </c>
      <c r="C34" s="25"/>
      <c r="D34" s="1"/>
      <c r="E34" s="1"/>
      <c r="S34" s="40"/>
      <c r="T34" s="39"/>
    </row>
    <row r="35" spans="2:20" ht="18.75" x14ac:dyDescent="0.3">
      <c r="B35" s="26"/>
      <c r="C35" s="25"/>
      <c r="D35" s="1"/>
      <c r="E35" s="1"/>
      <c r="S35" s="40"/>
      <c r="T35" s="39"/>
    </row>
    <row r="36" spans="2:20" s="35" customFormat="1" x14ac:dyDescent="0.25">
      <c r="B36" s="24" t="s">
        <v>23</v>
      </c>
      <c r="C36" s="24" t="s">
        <v>22</v>
      </c>
      <c r="D36" s="24" t="s">
        <v>21</v>
      </c>
      <c r="E36" s="52"/>
      <c r="S36" s="51"/>
      <c r="T36" s="50"/>
    </row>
    <row r="37" spans="2:20" x14ac:dyDescent="0.25">
      <c r="B37" s="22" t="s">
        <v>57</v>
      </c>
      <c r="C37" s="21">
        <v>252272277.40983433</v>
      </c>
      <c r="D37" s="20"/>
      <c r="E37" s="5"/>
      <c r="S37" s="40"/>
      <c r="T37" s="39"/>
    </row>
    <row r="38" spans="2:20" x14ac:dyDescent="0.25">
      <c r="B38" s="19" t="s">
        <v>56</v>
      </c>
      <c r="C38" s="16">
        <v>4253762.7403628994</v>
      </c>
      <c r="D38" s="47">
        <f t="shared" ref="D38:D54" si="4">+C38/C$37</f>
        <v>1.68617922826786E-2</v>
      </c>
      <c r="E38" s="46"/>
      <c r="S38" s="40"/>
    </row>
    <row r="39" spans="2:20" x14ac:dyDescent="0.25">
      <c r="B39" s="19" t="s">
        <v>55</v>
      </c>
      <c r="C39" s="16">
        <v>-2372673.2618571394</v>
      </c>
      <c r="D39" s="47">
        <f t="shared" si="4"/>
        <v>-9.4052080800085779E-3</v>
      </c>
      <c r="E39" s="46"/>
      <c r="S39" s="40"/>
    </row>
    <row r="40" spans="2:20" x14ac:dyDescent="0.25">
      <c r="B40" s="18" t="s">
        <v>18</v>
      </c>
      <c r="C40" s="49">
        <f>'4. Inflation_C'!D19</f>
        <v>6092954.2871784065</v>
      </c>
      <c r="D40" s="47">
        <f t="shared" si="4"/>
        <v>2.4152294297799387E-2</v>
      </c>
      <c r="E40" s="48" t="s">
        <v>54</v>
      </c>
      <c r="S40" s="40"/>
    </row>
    <row r="41" spans="2:20" x14ac:dyDescent="0.25">
      <c r="B41" s="18" t="s">
        <v>17</v>
      </c>
      <c r="C41" s="16">
        <v>1233757.3045016848</v>
      </c>
      <c r="D41" s="47">
        <f t="shared" si="4"/>
        <v>4.8905782163981421E-3</v>
      </c>
      <c r="E41" s="46"/>
      <c r="S41" s="40"/>
    </row>
    <row r="42" spans="2:20" x14ac:dyDescent="0.25">
      <c r="B42" s="18" t="s">
        <v>16</v>
      </c>
      <c r="C42" s="16">
        <v>-699345.41719455365</v>
      </c>
      <c r="D42" s="47">
        <f t="shared" si="4"/>
        <v>-2.7721849755945123E-3</v>
      </c>
      <c r="E42" s="46"/>
      <c r="S42" s="40"/>
    </row>
    <row r="43" spans="2:20" x14ac:dyDescent="0.25">
      <c r="B43" s="18" t="s">
        <v>15</v>
      </c>
      <c r="C43" s="16">
        <v>1164479.8728885797</v>
      </c>
      <c r="D43" s="47">
        <f t="shared" si="4"/>
        <v>4.6159644842655428E-3</v>
      </c>
      <c r="E43" s="46"/>
      <c r="S43" s="40"/>
    </row>
    <row r="44" spans="2:20" x14ac:dyDescent="0.25">
      <c r="B44" s="18" t="s">
        <v>14</v>
      </c>
      <c r="C44" s="16">
        <v>232958.67649932241</v>
      </c>
      <c r="D44" s="47">
        <f t="shared" si="4"/>
        <v>9.2344144545404962E-4</v>
      </c>
      <c r="E44" s="46"/>
      <c r="S44" s="40"/>
    </row>
    <row r="45" spans="2:20" x14ac:dyDescent="0.25">
      <c r="B45" s="18" t="s">
        <v>13</v>
      </c>
      <c r="C45" s="16">
        <v>0</v>
      </c>
      <c r="D45" s="47">
        <f t="shared" si="4"/>
        <v>0</v>
      </c>
      <c r="E45" s="46"/>
    </row>
    <row r="46" spans="2:20" x14ac:dyDescent="0.25">
      <c r="B46" s="18" t="s">
        <v>12</v>
      </c>
      <c r="C46" s="16">
        <v>-1573206.2474081554</v>
      </c>
      <c r="D46" s="47">
        <f t="shared" si="4"/>
        <v>-6.2361439931521668E-3</v>
      </c>
      <c r="E46" s="46"/>
    </row>
    <row r="47" spans="2:20" x14ac:dyDescent="0.25">
      <c r="B47" s="18" t="s">
        <v>11</v>
      </c>
      <c r="C47" s="16">
        <v>596855.76902782358</v>
      </c>
      <c r="D47" s="47">
        <f t="shared" si="4"/>
        <v>2.3659189791123531E-3</v>
      </c>
      <c r="E47" s="43"/>
    </row>
    <row r="48" spans="2:20" x14ac:dyDescent="0.25">
      <c r="B48" s="17" t="s">
        <v>10</v>
      </c>
      <c r="C48" s="16">
        <v>0</v>
      </c>
      <c r="D48" s="47">
        <f t="shared" si="4"/>
        <v>0</v>
      </c>
      <c r="E48" s="46"/>
    </row>
    <row r="49" spans="2:20" x14ac:dyDescent="0.25">
      <c r="B49" s="17" t="s">
        <v>9</v>
      </c>
      <c r="C49" s="16">
        <v>-228267.99856266635</v>
      </c>
      <c r="D49" s="47">
        <f t="shared" si="4"/>
        <v>-9.0484773398952863E-4</v>
      </c>
      <c r="E49" s="46"/>
    </row>
    <row r="50" spans="2:20" x14ac:dyDescent="0.25">
      <c r="B50" s="17" t="s">
        <v>8</v>
      </c>
      <c r="C50" s="16">
        <v>5565552</v>
      </c>
      <c r="D50" s="47">
        <f t="shared" si="4"/>
        <v>2.2061686908856671E-2</v>
      </c>
      <c r="E50" s="46"/>
    </row>
    <row r="51" spans="2:20" x14ac:dyDescent="0.25">
      <c r="B51" s="17" t="s">
        <v>7</v>
      </c>
      <c r="C51" s="16">
        <v>579749.79098316235</v>
      </c>
      <c r="D51" s="47">
        <f t="shared" si="4"/>
        <v>2.29811137765771E-3</v>
      </c>
      <c r="E51" s="46"/>
    </row>
    <row r="52" spans="2:20" x14ac:dyDescent="0.25">
      <c r="B52" s="17" t="s">
        <v>6</v>
      </c>
      <c r="C52" s="16">
        <v>1331612.8084440238</v>
      </c>
      <c r="D52" s="47">
        <f t="shared" si="4"/>
        <v>5.2784745994135683E-3</v>
      </c>
      <c r="E52" s="46"/>
    </row>
    <row r="53" spans="2:20" x14ac:dyDescent="0.25">
      <c r="B53" s="17" t="s">
        <v>5</v>
      </c>
      <c r="C53" s="16">
        <v>-2216552.2400006242</v>
      </c>
      <c r="D53" s="47">
        <f t="shared" si="4"/>
        <v>-8.7863488717774448E-3</v>
      </c>
      <c r="E53" s="46"/>
    </row>
    <row r="54" spans="2:20" x14ac:dyDescent="0.25">
      <c r="B54" s="17" t="s">
        <v>53</v>
      </c>
      <c r="C54" s="16"/>
      <c r="D54" s="47">
        <f t="shared" si="4"/>
        <v>0</v>
      </c>
      <c r="E54" s="46"/>
    </row>
    <row r="55" spans="2:20" x14ac:dyDescent="0.25">
      <c r="B55" s="14" t="s">
        <v>52</v>
      </c>
      <c r="C55" s="13">
        <f>SUM(C37:C54)</f>
        <v>266233915.49469712</v>
      </c>
      <c r="D55" s="12">
        <f>SUM(D38:D54)</f>
        <v>5.5343528937113806E-2</v>
      </c>
      <c r="E55" s="43"/>
    </row>
    <row r="56" spans="2:20" x14ac:dyDescent="0.25">
      <c r="B56" s="45"/>
      <c r="C56" s="44"/>
      <c r="D56" s="43"/>
      <c r="E56" s="43"/>
    </row>
    <row r="57" spans="2:20" x14ac:dyDescent="0.25">
      <c r="B57" s="8" t="s">
        <v>51</v>
      </c>
      <c r="C57" s="7">
        <f>+C55-C37</f>
        <v>13961638.084862798</v>
      </c>
      <c r="D57" s="43"/>
      <c r="E57" s="43"/>
    </row>
    <row r="58" spans="2:20" x14ac:dyDescent="0.25">
      <c r="B58" s="3" t="s">
        <v>50</v>
      </c>
      <c r="C58" s="2">
        <f>(C57)/C37</f>
        <v>5.5343528937113931E-2</v>
      </c>
      <c r="D58" s="43"/>
      <c r="E58" s="43"/>
    </row>
    <row r="59" spans="2:20" x14ac:dyDescent="0.25">
      <c r="B59" s="9"/>
      <c r="C59" s="5"/>
      <c r="D59" s="5"/>
      <c r="E59" s="5"/>
      <c r="F59" s="5"/>
      <c r="G59" s="5"/>
      <c r="H59" s="5"/>
      <c r="M59" s="39"/>
    </row>
    <row r="60" spans="2:20" x14ac:dyDescent="0.25">
      <c r="B60" s="8" t="s">
        <v>49</v>
      </c>
      <c r="C60" s="7">
        <f>'5. Vaccine Clinics and TestingC'!D36</f>
        <v>152473.0184</v>
      </c>
      <c r="D60" s="5"/>
      <c r="E60" s="5"/>
      <c r="F60" s="5"/>
      <c r="G60" s="5"/>
      <c r="H60" s="5"/>
      <c r="M60" s="39"/>
    </row>
    <row r="61" spans="2:20" ht="30" x14ac:dyDescent="0.25">
      <c r="B61" s="42" t="s">
        <v>48</v>
      </c>
      <c r="C61" s="41">
        <f>C55-C60</f>
        <v>266081442.47629711</v>
      </c>
      <c r="D61" s="1"/>
      <c r="E61" s="1"/>
      <c r="K61" s="39"/>
      <c r="L61" s="39"/>
      <c r="S61" s="40"/>
      <c r="T61" s="39"/>
    </row>
    <row r="62" spans="2:20" x14ac:dyDescent="0.25">
      <c r="B62" s="9"/>
      <c r="C62" s="5"/>
      <c r="D62" s="1"/>
      <c r="E62" s="1"/>
      <c r="K62" s="39"/>
      <c r="L62" s="39"/>
      <c r="S62" s="40"/>
      <c r="T62" s="39"/>
    </row>
    <row r="63" spans="2:20" x14ac:dyDescent="0.25">
      <c r="B63" s="8" t="s">
        <v>47</v>
      </c>
      <c r="C63" s="7">
        <f>C61-C37</f>
        <v>13809165.066462785</v>
      </c>
      <c r="D63" s="1"/>
      <c r="E63" s="1"/>
      <c r="M63" s="39"/>
    </row>
    <row r="64" spans="2:20" x14ac:dyDescent="0.25">
      <c r="B64" s="3" t="s">
        <v>46</v>
      </c>
      <c r="C64" s="2">
        <f>(C63)/C37</f>
        <v>5.473913030891147E-2</v>
      </c>
      <c r="D64" s="1"/>
      <c r="E64" s="1"/>
      <c r="M64" s="39"/>
    </row>
    <row r="65" spans="1:23" ht="9.75" customHeight="1" x14ac:dyDescent="0.25">
      <c r="B65" s="9"/>
      <c r="C65" s="5"/>
      <c r="D65" s="5"/>
      <c r="E65" s="5"/>
      <c r="F65" s="5"/>
      <c r="G65" s="5"/>
      <c r="H65" s="5"/>
      <c r="M65" s="39"/>
    </row>
    <row r="66" spans="1:23" ht="9.75" customHeight="1" x14ac:dyDescent="0.25"/>
    <row r="67" spans="1:23" ht="18.75" x14ac:dyDescent="0.3">
      <c r="B67" s="308" t="s">
        <v>45</v>
      </c>
      <c r="C67" s="309"/>
      <c r="D67" s="309"/>
      <c r="E67" s="309"/>
      <c r="F67" s="309"/>
      <c r="G67" s="309"/>
      <c r="H67" s="309"/>
      <c r="I67" s="309"/>
      <c r="J67" s="309"/>
      <c r="K67" s="309"/>
      <c r="L67" s="309"/>
      <c r="S67" s="40"/>
      <c r="T67" s="39"/>
    </row>
    <row r="68" spans="1:23" x14ac:dyDescent="0.25">
      <c r="B68" s="38"/>
    </row>
    <row r="69" spans="1:23" ht="18.75" x14ac:dyDescent="0.3">
      <c r="B69" s="26" t="s">
        <v>44</v>
      </c>
      <c r="C69" s="25"/>
    </row>
    <row r="70" spans="1:23" ht="18.75" x14ac:dyDescent="0.3">
      <c r="B70" s="26"/>
      <c r="C70" s="25"/>
    </row>
    <row r="71" spans="1:23" ht="18.75" x14ac:dyDescent="0.3">
      <c r="B71" s="26" t="s">
        <v>43</v>
      </c>
      <c r="C71" s="37" t="s">
        <v>42</v>
      </c>
    </row>
    <row r="72" spans="1:23" s="35" customFormat="1" ht="30" x14ac:dyDescent="0.25">
      <c r="B72" s="36" t="s">
        <v>41</v>
      </c>
      <c r="C72" s="36" t="s">
        <v>40</v>
      </c>
      <c r="D72" s="36" t="s">
        <v>39</v>
      </c>
      <c r="E72" s="36" t="s">
        <v>38</v>
      </c>
      <c r="F72" s="36" t="s">
        <v>37</v>
      </c>
      <c r="G72" s="36" t="s">
        <v>36</v>
      </c>
      <c r="H72" s="36" t="s">
        <v>35</v>
      </c>
      <c r="J72"/>
      <c r="K72"/>
      <c r="L72"/>
      <c r="M72"/>
      <c r="N72"/>
      <c r="O72"/>
      <c r="P72"/>
      <c r="Q72"/>
      <c r="R72"/>
      <c r="S72"/>
      <c r="T72"/>
      <c r="U72"/>
      <c r="V72"/>
      <c r="W72"/>
    </row>
    <row r="73" spans="1:23" x14ac:dyDescent="0.25">
      <c r="B73" s="22" t="s">
        <v>20</v>
      </c>
      <c r="C73" s="21">
        <f t="shared" ref="C73:C84" si="5">SUM(D73:H73)</f>
        <v>227104899.08571398</v>
      </c>
      <c r="D73" s="21">
        <v>83423095.748571232</v>
      </c>
      <c r="E73" s="21">
        <v>28019811.805714183</v>
      </c>
      <c r="F73" s="21">
        <v>105230659.38285713</v>
      </c>
      <c r="G73" s="21">
        <v>9236606.10857144</v>
      </c>
      <c r="H73" s="21">
        <v>1194726.04</v>
      </c>
    </row>
    <row r="74" spans="1:23" ht="14.45" customHeight="1" x14ac:dyDescent="0.25">
      <c r="A74" s="302"/>
      <c r="B74" s="19" t="s">
        <v>34</v>
      </c>
      <c r="C74" s="21">
        <f t="shared" si="5"/>
        <v>6827435.5456751743</v>
      </c>
      <c r="D74" s="33">
        <v>1232823.4953494966</v>
      </c>
      <c r="E74" s="32">
        <v>-178653.04621924367</v>
      </c>
      <c r="F74" s="34">
        <v>5864163.1184361968</v>
      </c>
      <c r="G74" s="34">
        <v>-90898.021891275421</v>
      </c>
      <c r="H74" s="34"/>
    </row>
    <row r="75" spans="1:23" x14ac:dyDescent="0.25">
      <c r="A75" s="302"/>
      <c r="B75" s="19" t="s">
        <v>33</v>
      </c>
      <c r="C75" s="21">
        <f t="shared" si="5"/>
        <v>109321.95999999996</v>
      </c>
      <c r="D75" s="33"/>
      <c r="E75" s="32"/>
      <c r="F75" s="34"/>
      <c r="G75" s="34"/>
      <c r="H75" s="34">
        <v>109321.95999999996</v>
      </c>
    </row>
    <row r="76" spans="1:23" x14ac:dyDescent="0.25">
      <c r="A76" s="302"/>
      <c r="B76" s="19" t="s">
        <v>32</v>
      </c>
      <c r="C76" s="21">
        <f t="shared" si="5"/>
        <v>12758435.407736665</v>
      </c>
      <c r="D76" s="33">
        <v>4855269.6951765642</v>
      </c>
      <c r="E76" s="32">
        <v>1591270.1307776999</v>
      </c>
      <c r="F76" s="34">
        <v>6305598.1526952069</v>
      </c>
      <c r="G76" s="34">
        <v>6297.4290871935664</v>
      </c>
      <c r="H76" s="34"/>
    </row>
    <row r="77" spans="1:23" x14ac:dyDescent="0.25">
      <c r="A77" s="302"/>
      <c r="B77" s="19" t="s">
        <v>31</v>
      </c>
      <c r="C77" s="21">
        <f t="shared" si="5"/>
        <v>0</v>
      </c>
      <c r="D77" s="33"/>
      <c r="E77" s="32"/>
      <c r="F77" s="34"/>
      <c r="G77" s="34"/>
      <c r="H77" s="34"/>
    </row>
    <row r="78" spans="1:23" x14ac:dyDescent="0.25">
      <c r="B78" s="18" t="s">
        <v>30</v>
      </c>
      <c r="C78" s="21">
        <f t="shared" si="5"/>
        <v>4508031.9999999991</v>
      </c>
      <c r="D78" s="33">
        <v>1272415.8486976</v>
      </c>
      <c r="E78" s="32">
        <v>414015.34791526798</v>
      </c>
      <c r="F78" s="31">
        <v>2067589.6943161599</v>
      </c>
      <c r="G78" s="31">
        <v>754011.10907097103</v>
      </c>
      <c r="H78" s="31">
        <v>0</v>
      </c>
    </row>
    <row r="79" spans="1:23" x14ac:dyDescent="0.25">
      <c r="B79" s="18" t="s">
        <v>29</v>
      </c>
      <c r="C79" s="21">
        <f t="shared" si="5"/>
        <v>0</v>
      </c>
      <c r="D79" s="33"/>
      <c r="E79" s="32"/>
      <c r="F79" s="34"/>
      <c r="G79" s="34"/>
      <c r="H79" s="34"/>
    </row>
    <row r="80" spans="1:23" x14ac:dyDescent="0.25">
      <c r="B80" s="18" t="s">
        <v>28</v>
      </c>
      <c r="C80" s="21">
        <f t="shared" si="5"/>
        <v>354096.09483932878</v>
      </c>
      <c r="D80" s="33">
        <v>-217404.83936949281</v>
      </c>
      <c r="E80" s="32">
        <v>-735103.12157405703</v>
      </c>
      <c r="F80" s="34">
        <v>714877.02041837468</v>
      </c>
      <c r="G80" s="34">
        <v>591727.03536450397</v>
      </c>
      <c r="H80" s="34"/>
    </row>
    <row r="81" spans="2:8" x14ac:dyDescent="0.25">
      <c r="B81" s="18" t="s">
        <v>27</v>
      </c>
      <c r="C81" s="21">
        <f t="shared" si="5"/>
        <v>-1922922.3315597535</v>
      </c>
      <c r="D81" s="33">
        <v>-101717.58278267419</v>
      </c>
      <c r="E81" s="32">
        <v>4407.9831825407382</v>
      </c>
      <c r="F81" s="34">
        <v>-1456419.9359461851</v>
      </c>
      <c r="G81" s="34">
        <v>-369192.79601343488</v>
      </c>
      <c r="H81" s="34"/>
    </row>
    <row r="82" spans="2:8" x14ac:dyDescent="0.25">
      <c r="B82" s="17" t="s">
        <v>26</v>
      </c>
      <c r="C82" s="21">
        <f t="shared" si="5"/>
        <v>1763316.7255357399</v>
      </c>
      <c r="D82" s="33">
        <v>1020634.290111003</v>
      </c>
      <c r="E82" s="32">
        <v>1512839.2799945218</v>
      </c>
      <c r="F82" s="31">
        <v>-949688.4448420502</v>
      </c>
      <c r="G82" s="31">
        <v>179531.60027226555</v>
      </c>
      <c r="H82" s="31"/>
    </row>
    <row r="83" spans="2:8" x14ac:dyDescent="0.25">
      <c r="B83" s="17" t="s">
        <v>25</v>
      </c>
      <c r="C83" s="21">
        <f t="shared" si="5"/>
        <v>0</v>
      </c>
      <c r="D83" s="33"/>
      <c r="E83" s="32"/>
      <c r="F83" s="31"/>
      <c r="G83" s="31"/>
      <c r="H83" s="31"/>
    </row>
    <row r="84" spans="2:8" x14ac:dyDescent="0.25">
      <c r="B84" s="17" t="s">
        <v>25</v>
      </c>
      <c r="C84" s="21">
        <f t="shared" si="5"/>
        <v>0</v>
      </c>
      <c r="D84" s="33"/>
      <c r="E84" s="32"/>
      <c r="F84" s="31"/>
      <c r="G84" s="31"/>
      <c r="H84" s="31"/>
    </row>
    <row r="85" spans="2:8" x14ac:dyDescent="0.25">
      <c r="B85" s="14" t="s">
        <v>4</v>
      </c>
      <c r="C85" s="30">
        <f t="shared" ref="C85:H85" si="6">SUM(C73:C84)</f>
        <v>251502614.48794118</v>
      </c>
      <c r="D85" s="29">
        <f t="shared" si="6"/>
        <v>91485116.655753732</v>
      </c>
      <c r="E85" s="29">
        <f t="shared" si="6"/>
        <v>30628588.379790917</v>
      </c>
      <c r="F85" s="29">
        <f t="shared" si="6"/>
        <v>117776778.98793484</v>
      </c>
      <c r="G85" s="29">
        <f t="shared" si="6"/>
        <v>10308082.464461666</v>
      </c>
      <c r="H85" s="29">
        <f t="shared" si="6"/>
        <v>1304048</v>
      </c>
    </row>
    <row r="86" spans="2:8" x14ac:dyDescent="0.25">
      <c r="C86" s="4"/>
      <c r="D86" s="1"/>
    </row>
    <row r="87" spans="2:8" x14ac:dyDescent="0.25">
      <c r="B87" s="8" t="s">
        <v>3</v>
      </c>
      <c r="C87" s="7">
        <f t="shared" ref="C87:H87" si="7">+C85-C73</f>
        <v>24397715.402227193</v>
      </c>
      <c r="D87" s="7">
        <f t="shared" si="7"/>
        <v>8062020.9071824998</v>
      </c>
      <c r="E87" s="7">
        <f t="shared" si="7"/>
        <v>2608776.5740767345</v>
      </c>
      <c r="F87" s="28">
        <f t="shared" si="7"/>
        <v>12546119.605077714</v>
      </c>
      <c r="G87" s="28">
        <f t="shared" si="7"/>
        <v>1071476.3558902256</v>
      </c>
      <c r="H87" s="28">
        <f t="shared" si="7"/>
        <v>109321.95999999996</v>
      </c>
    </row>
    <row r="88" spans="2:8" x14ac:dyDescent="0.25">
      <c r="B88" s="3" t="s">
        <v>2</v>
      </c>
      <c r="C88" s="27">
        <f t="shared" ref="C88:H88" si="8">(C85-C73)/C73</f>
        <v>0.10742927827822421</v>
      </c>
      <c r="D88" s="27">
        <f t="shared" si="8"/>
        <v>9.6640155041484127E-2</v>
      </c>
      <c r="E88" s="27">
        <f t="shared" si="8"/>
        <v>9.3104714341611577E-2</v>
      </c>
      <c r="F88" s="27">
        <f t="shared" si="8"/>
        <v>0.11922494526458866</v>
      </c>
      <c r="G88" s="27">
        <f t="shared" si="8"/>
        <v>0.11600325306672012</v>
      </c>
      <c r="H88" s="27">
        <f t="shared" si="8"/>
        <v>9.1503789437786059E-2</v>
      </c>
    </row>
    <row r="89" spans="2:8" x14ac:dyDescent="0.25">
      <c r="B89" s="9"/>
      <c r="C89" s="5"/>
      <c r="D89" s="1"/>
      <c r="E89" s="1"/>
    </row>
    <row r="90" spans="2:8" x14ac:dyDescent="0.25">
      <c r="B90" s="8" t="s">
        <v>1</v>
      </c>
      <c r="C90" s="7">
        <f>(C85-'5. Vaccine Clinics and TestingC'!D23)-('1. Reconciliation_C'!C73-'5. Vaccine Clinics and TestingC'!C23)</f>
        <v>24228579.402227193</v>
      </c>
      <c r="D90" s="1"/>
      <c r="E90" s="1"/>
    </row>
    <row r="91" spans="2:8" x14ac:dyDescent="0.25">
      <c r="B91" s="3" t="s">
        <v>0</v>
      </c>
      <c r="C91" s="2">
        <f>C90/(C73-'5. Vaccine Clinics and TestingC'!C23)</f>
        <v>0.10660513592364232</v>
      </c>
      <c r="D91" s="1"/>
      <c r="E91" s="1"/>
    </row>
    <row r="92" spans="2:8" x14ac:dyDescent="0.25">
      <c r="B92" s="9"/>
      <c r="C92" s="5"/>
      <c r="D92" s="5"/>
      <c r="E92" s="5"/>
      <c r="F92" s="5"/>
      <c r="G92" s="5"/>
      <c r="H92" s="5"/>
    </row>
    <row r="93" spans="2:8" ht="19.899999999999999" customHeight="1" x14ac:dyDescent="0.3">
      <c r="B93" s="26" t="s">
        <v>24</v>
      </c>
      <c r="C93" s="25"/>
      <c r="D93" s="1"/>
      <c r="E93" s="1"/>
    </row>
    <row r="94" spans="2:8" ht="18.75" x14ac:dyDescent="0.3">
      <c r="B94" s="26"/>
      <c r="C94" s="25"/>
      <c r="D94" s="1"/>
      <c r="E94" s="1"/>
    </row>
    <row r="95" spans="2:8" x14ac:dyDescent="0.25">
      <c r="B95" s="24" t="s">
        <v>23</v>
      </c>
      <c r="C95" s="24" t="s">
        <v>22</v>
      </c>
      <c r="D95" s="24" t="s">
        <v>21</v>
      </c>
      <c r="E95" s="23"/>
    </row>
    <row r="96" spans="2:8" x14ac:dyDescent="0.25">
      <c r="B96" s="22" t="s">
        <v>20</v>
      </c>
      <c r="C96" s="21">
        <v>251013399.6742858</v>
      </c>
      <c r="D96" s="20"/>
      <c r="E96" s="5"/>
    </row>
    <row r="97" spans="2:5" x14ac:dyDescent="0.25">
      <c r="B97" s="19" t="s">
        <v>19</v>
      </c>
      <c r="C97" s="16">
        <v>4253762.7403628994</v>
      </c>
      <c r="D97" s="15">
        <f t="shared" ref="D97:D111" si="9">+C97/C$37</f>
        <v>1.68617922826786E-2</v>
      </c>
      <c r="E97" s="11"/>
    </row>
    <row r="98" spans="2:5" x14ac:dyDescent="0.25">
      <c r="B98" s="18" t="s">
        <v>18</v>
      </c>
      <c r="C98" s="16">
        <v>6092954.2871784065</v>
      </c>
      <c r="D98" s="15">
        <f t="shared" si="9"/>
        <v>2.4152294297799387E-2</v>
      </c>
      <c r="E98" s="11"/>
    </row>
    <row r="99" spans="2:5" x14ac:dyDescent="0.25">
      <c r="B99" s="18" t="s">
        <v>17</v>
      </c>
      <c r="C99" s="16">
        <v>-2102792.4068357353</v>
      </c>
      <c r="D99" s="15">
        <f t="shared" si="9"/>
        <v>-8.3354081884296737E-3</v>
      </c>
      <c r="E99" s="11"/>
    </row>
    <row r="100" spans="2:5" x14ac:dyDescent="0.25">
      <c r="B100" s="18" t="s">
        <v>16</v>
      </c>
      <c r="C100" s="16">
        <v>-2195008.8040023157</v>
      </c>
      <c r="D100" s="15">
        <f t="shared" si="9"/>
        <v>-8.7009513155358216E-3</v>
      </c>
      <c r="E100" s="11"/>
    </row>
    <row r="101" spans="2:5" x14ac:dyDescent="0.25">
      <c r="B101" s="18" t="s">
        <v>15</v>
      </c>
      <c r="C101" s="16">
        <v>-268400.25608038087</v>
      </c>
      <c r="D101" s="15">
        <f t="shared" si="9"/>
        <v>-1.0639308402656765E-3</v>
      </c>
      <c r="E101" s="11"/>
    </row>
    <row r="102" spans="2:5" x14ac:dyDescent="0.25">
      <c r="B102" s="18" t="s">
        <v>14</v>
      </c>
      <c r="C102" s="16">
        <v>-1927267.919943098</v>
      </c>
      <c r="D102" s="15">
        <f t="shared" si="9"/>
        <v>-7.6396342068617935E-3</v>
      </c>
      <c r="E102" s="11"/>
    </row>
    <row r="103" spans="2:5" x14ac:dyDescent="0.25">
      <c r="B103" s="18" t="s">
        <v>13</v>
      </c>
      <c r="C103" s="16">
        <v>0</v>
      </c>
      <c r="D103" s="15">
        <f t="shared" si="9"/>
        <v>0</v>
      </c>
      <c r="E103" s="11"/>
    </row>
    <row r="104" spans="2:5" x14ac:dyDescent="0.25">
      <c r="B104" s="18" t="s">
        <v>12</v>
      </c>
      <c r="C104" s="16">
        <v>1331987.9418603256</v>
      </c>
      <c r="D104" s="15">
        <f t="shared" si="9"/>
        <v>5.2799616174091782E-3</v>
      </c>
      <c r="E104" s="11"/>
    </row>
    <row r="105" spans="2:5" x14ac:dyDescent="0.25">
      <c r="B105" s="18" t="s">
        <v>11</v>
      </c>
      <c r="C105" s="16">
        <v>684180.13122107834</v>
      </c>
      <c r="D105" s="15">
        <f t="shared" si="9"/>
        <v>2.712070221293396E-3</v>
      </c>
      <c r="E105" s="11"/>
    </row>
    <row r="106" spans="2:5" x14ac:dyDescent="0.25">
      <c r="B106" s="17" t="s">
        <v>10</v>
      </c>
      <c r="C106" s="16">
        <v>0</v>
      </c>
      <c r="D106" s="15">
        <f t="shared" si="9"/>
        <v>0</v>
      </c>
      <c r="E106" s="11"/>
    </row>
    <row r="107" spans="2:5" x14ac:dyDescent="0.25">
      <c r="B107" s="17" t="s">
        <v>9</v>
      </c>
      <c r="C107" s="16">
        <v>1901779.5233491154</v>
      </c>
      <c r="D107" s="15">
        <f t="shared" si="9"/>
        <v>7.5385989410938674E-3</v>
      </c>
      <c r="E107" s="11"/>
    </row>
    <row r="108" spans="2:5" x14ac:dyDescent="0.25">
      <c r="B108" s="17" t="s">
        <v>8</v>
      </c>
      <c r="C108" s="16">
        <v>5565552</v>
      </c>
      <c r="D108" s="15">
        <f t="shared" si="9"/>
        <v>2.2061686908856671E-2</v>
      </c>
      <c r="E108" s="11"/>
    </row>
    <row r="109" spans="2:5" x14ac:dyDescent="0.25">
      <c r="B109" s="17" t="s">
        <v>7</v>
      </c>
      <c r="C109" s="16">
        <v>3580941.7045966876</v>
      </c>
      <c r="D109" s="15">
        <f t="shared" si="9"/>
        <v>1.4194749186725706E-2</v>
      </c>
      <c r="E109" s="11"/>
    </row>
    <row r="110" spans="2:5" x14ac:dyDescent="0.25">
      <c r="B110" s="17" t="s">
        <v>6</v>
      </c>
      <c r="C110" s="16">
        <v>-502499.42296099488</v>
      </c>
      <c r="D110" s="15">
        <f t="shared" si="9"/>
        <v>-1.9918931565542125E-3</v>
      </c>
      <c r="E110" s="11"/>
    </row>
    <row r="111" spans="2:5" x14ac:dyDescent="0.25">
      <c r="B111" s="17" t="s">
        <v>5</v>
      </c>
      <c r="C111" s="16">
        <v>-1194673.6983347125</v>
      </c>
      <c r="D111" s="15">
        <f t="shared" si="9"/>
        <v>-4.7356519336997135E-3</v>
      </c>
      <c r="E111" s="11"/>
    </row>
    <row r="112" spans="2:5" x14ac:dyDescent="0.25">
      <c r="B112" s="14" t="s">
        <v>4</v>
      </c>
      <c r="C112" s="13">
        <f>SUM(C96:C111)</f>
        <v>266233915.49469706</v>
      </c>
      <c r="D112" s="12">
        <f>SUM(D97:D111)</f>
        <v>6.0333683814509924E-2</v>
      </c>
      <c r="E112" s="11"/>
    </row>
    <row r="113" spans="2:9" x14ac:dyDescent="0.25">
      <c r="E113" s="10"/>
    </row>
    <row r="114" spans="2:9" x14ac:dyDescent="0.25">
      <c r="B114" s="8" t="s">
        <v>3</v>
      </c>
      <c r="C114" s="7">
        <f>+C112-C96</f>
        <v>15220515.820411265</v>
      </c>
      <c r="E114" s="10"/>
    </row>
    <row r="115" spans="2:9" x14ac:dyDescent="0.25">
      <c r="B115" s="3" t="s">
        <v>2</v>
      </c>
      <c r="C115" s="2">
        <f>(C114)/C96</f>
        <v>6.0636268183935034E-2</v>
      </c>
      <c r="E115" s="10"/>
    </row>
    <row r="116" spans="2:9" x14ac:dyDescent="0.25">
      <c r="B116" s="9"/>
      <c r="C116" s="5"/>
      <c r="D116" s="5"/>
      <c r="E116" s="5"/>
      <c r="F116" s="5"/>
      <c r="G116" s="5"/>
      <c r="H116" s="5"/>
    </row>
    <row r="117" spans="2:9" x14ac:dyDescent="0.25">
      <c r="B117" s="8" t="s">
        <v>1</v>
      </c>
      <c r="C117" s="7">
        <f>(C112-'5. Vaccine Clinics and TestingC'!D36)-(C96-'5. Vaccine Clinics and TestingC'!C36)</f>
        <v>19650423.802011251</v>
      </c>
      <c r="D117" s="6"/>
      <c r="E117" s="5"/>
      <c r="F117" s="5"/>
      <c r="G117" s="5"/>
      <c r="H117" s="5"/>
      <c r="I117" s="4"/>
    </row>
    <row r="118" spans="2:9" x14ac:dyDescent="0.25">
      <c r="B118" s="3" t="s">
        <v>0</v>
      </c>
      <c r="C118" s="2">
        <f>C117/(C96-'5. Vaccine Clinics and TestingC'!C36)</f>
        <v>7.9740058324328567E-2</v>
      </c>
      <c r="D118" s="1"/>
      <c r="E118" s="1"/>
    </row>
  </sheetData>
  <mergeCells count="7">
    <mergeCell ref="A74:A77"/>
    <mergeCell ref="B2:L2"/>
    <mergeCell ref="B3:L3"/>
    <mergeCell ref="B4:L4"/>
    <mergeCell ref="B6:L6"/>
    <mergeCell ref="A12:A19"/>
    <mergeCell ref="B67:L67"/>
  </mergeCells>
  <conditionalFormatting sqref="J86">
    <cfRule type="cellIs" dxfId="4" priority="5" operator="equal">
      <formula>"OK"</formula>
    </cfRule>
  </conditionalFormatting>
  <conditionalFormatting sqref="J112">
    <cfRule type="cellIs" dxfId="3" priority="4" operator="equal">
      <formula>"OK"</formula>
    </cfRule>
  </conditionalFormatting>
  <conditionalFormatting sqref="K86:L86">
    <cfRule type="cellIs" dxfId="2" priority="3" operator="equal">
      <formula>"OK"</formula>
    </cfRule>
  </conditionalFormatting>
  <conditionalFormatting sqref="L112">
    <cfRule type="cellIs" dxfId="1" priority="2" operator="equal">
      <formula>"OK"</formula>
    </cfRule>
  </conditionalFormatting>
  <conditionalFormatting sqref="J113">
    <cfRule type="cellIs" dxfId="0" priority="1" operator="equal">
      <formula>"OK"</formula>
    </cfRule>
  </conditionalFormatting>
  <pageMargins left="0.2" right="0.2" top="0.2" bottom="0.35" header="0.3" footer="0.2"/>
  <pageSetup scale="53" fitToHeight="2" orientation="landscape" r:id="rId1"/>
  <headerFooter>
    <oddFooter>&amp;L&amp;D
Page &amp;P&amp;R&amp;F,&amp;A</oddFooter>
  </headerFooter>
  <rowBreaks count="1" manualBreakCount="1">
    <brk id="66"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B2:K64"/>
  <sheetViews>
    <sheetView showGridLines="0" zoomScale="90" zoomScaleNormal="90" workbookViewId="0">
      <selection activeCell="K12" sqref="K12"/>
    </sheetView>
  </sheetViews>
  <sheetFormatPr defaultColWidth="8.85546875" defaultRowHeight="15" x14ac:dyDescent="0.25"/>
  <cols>
    <col min="1" max="1" width="6.5703125" style="62" customWidth="1"/>
    <col min="2" max="2" width="34.85546875" style="62" customWidth="1"/>
    <col min="3" max="3" width="19.42578125" style="62" customWidth="1"/>
    <col min="4" max="7" width="17.7109375" style="62" customWidth="1"/>
    <col min="8" max="8" width="17.7109375" style="63" customWidth="1"/>
    <col min="9" max="9" width="14.7109375" style="62" customWidth="1"/>
    <col min="10" max="10" width="18.7109375" style="62" customWidth="1"/>
    <col min="11" max="12" width="5.7109375" style="62" customWidth="1"/>
    <col min="13" max="16384" width="8.85546875" style="62"/>
  </cols>
  <sheetData>
    <row r="2" spans="2:9" x14ac:dyDescent="0.25">
      <c r="B2" s="303" t="s">
        <v>123</v>
      </c>
      <c r="C2" s="303"/>
      <c r="D2" s="303"/>
      <c r="E2" s="303"/>
      <c r="F2" s="303"/>
      <c r="G2" s="303"/>
      <c r="H2" s="303"/>
      <c r="I2" s="303"/>
    </row>
    <row r="3" spans="2:9" ht="18.75" x14ac:dyDescent="0.3">
      <c r="B3" s="328" t="s">
        <v>63</v>
      </c>
      <c r="C3" s="329"/>
      <c r="D3" s="329"/>
      <c r="E3" s="329"/>
      <c r="F3" s="329"/>
      <c r="G3" s="329"/>
      <c r="H3" s="329"/>
      <c r="I3" s="330"/>
    </row>
    <row r="4" spans="2:9" ht="18.75" x14ac:dyDescent="0.3">
      <c r="B4" s="331" t="s">
        <v>122</v>
      </c>
      <c r="C4" s="332"/>
      <c r="D4" s="332"/>
      <c r="E4" s="332"/>
      <c r="F4" s="332"/>
      <c r="G4" s="332"/>
      <c r="H4" s="332"/>
      <c r="I4" s="333"/>
    </row>
    <row r="5" spans="2:9" ht="34.9" customHeight="1" x14ac:dyDescent="0.25">
      <c r="B5" s="334" t="s">
        <v>121</v>
      </c>
      <c r="C5" s="334"/>
      <c r="D5" s="334"/>
      <c r="E5" s="334"/>
      <c r="F5" s="334"/>
      <c r="G5" s="334"/>
      <c r="H5" s="85"/>
    </row>
    <row r="6" spans="2:9" x14ac:dyDescent="0.25">
      <c r="B6" s="108"/>
      <c r="C6" s="108"/>
      <c r="D6" s="108"/>
      <c r="E6" s="108"/>
      <c r="F6" s="108"/>
      <c r="G6" s="108"/>
      <c r="H6" s="85"/>
    </row>
    <row r="7" spans="2:9" ht="29.45" customHeight="1" x14ac:dyDescent="0.25">
      <c r="B7" s="323" t="s">
        <v>120</v>
      </c>
      <c r="C7" s="324"/>
      <c r="D7" s="325"/>
      <c r="H7" s="62"/>
    </row>
    <row r="8" spans="2:9" ht="15" customHeight="1" x14ac:dyDescent="0.25">
      <c r="B8" s="314" t="s">
        <v>119</v>
      </c>
      <c r="C8" s="315"/>
      <c r="D8" s="316"/>
      <c r="H8" s="62"/>
    </row>
    <row r="9" spans="2:9" ht="42.75" customHeight="1" x14ac:dyDescent="0.25">
      <c r="B9" s="90" t="s">
        <v>113</v>
      </c>
      <c r="C9" s="91" t="s">
        <v>118</v>
      </c>
      <c r="D9" s="91" t="s">
        <v>117</v>
      </c>
      <c r="H9" s="62"/>
    </row>
    <row r="10" spans="2:9" x14ac:dyDescent="0.25">
      <c r="B10" s="90"/>
      <c r="C10" s="90"/>
      <c r="D10" s="91"/>
      <c r="H10" s="62"/>
    </row>
    <row r="11" spans="2:9" x14ac:dyDescent="0.25">
      <c r="B11" s="90" t="s">
        <v>86</v>
      </c>
      <c r="C11" s="107">
        <v>8384592.6892999997</v>
      </c>
      <c r="D11" s="106">
        <v>7.4072224586300306E-2</v>
      </c>
      <c r="H11" s="62"/>
    </row>
    <row r="12" spans="2:9" x14ac:dyDescent="0.25">
      <c r="B12" s="90" t="s">
        <v>85</v>
      </c>
      <c r="C12" s="107">
        <v>21977543.4377</v>
      </c>
      <c r="D12" s="106">
        <v>7.4072224586300001E-2</v>
      </c>
      <c r="H12" s="62"/>
    </row>
    <row r="13" spans="2:9" x14ac:dyDescent="0.25">
      <c r="B13" s="90" t="s">
        <v>84</v>
      </c>
      <c r="C13" s="107">
        <v>6334590.0553000001</v>
      </c>
      <c r="D13" s="106">
        <v>7.4072224586299806E-2</v>
      </c>
      <c r="H13" s="62"/>
    </row>
    <row r="14" spans="2:9" x14ac:dyDescent="0.25">
      <c r="B14" s="90" t="s">
        <v>25</v>
      </c>
      <c r="C14" s="107">
        <v>0</v>
      </c>
      <c r="D14" s="106">
        <v>0</v>
      </c>
      <c r="H14" s="62"/>
    </row>
    <row r="15" spans="2:9" ht="30" x14ac:dyDescent="0.25">
      <c r="B15" s="88" t="s">
        <v>116</v>
      </c>
      <c r="C15" s="105">
        <f>SUM(C11:C14)</f>
        <v>36696726.182300001</v>
      </c>
      <c r="D15" s="104">
        <v>7.4072224586450547E-2</v>
      </c>
      <c r="H15" s="62"/>
    </row>
    <row r="16" spans="2:9" s="63" customFormat="1" x14ac:dyDescent="0.25">
      <c r="B16" s="95"/>
      <c r="C16" s="86"/>
      <c r="D16" s="86"/>
      <c r="E16" s="86"/>
      <c r="F16" s="86"/>
      <c r="G16" s="86"/>
      <c r="H16" s="86"/>
    </row>
    <row r="17" spans="2:11" ht="45" customHeight="1" x14ac:dyDescent="0.25">
      <c r="B17" s="323" t="s">
        <v>115</v>
      </c>
      <c r="C17" s="324"/>
      <c r="D17" s="324"/>
      <c r="E17" s="324"/>
      <c r="F17" s="324"/>
      <c r="G17" s="324"/>
      <c r="H17" s="324"/>
      <c r="I17" s="324"/>
      <c r="J17" s="325"/>
    </row>
    <row r="18" spans="2:11" ht="15" customHeight="1" x14ac:dyDescent="0.25">
      <c r="B18" s="314" t="s">
        <v>114</v>
      </c>
      <c r="C18" s="315"/>
      <c r="D18" s="315"/>
      <c r="E18" s="315"/>
      <c r="F18" s="315"/>
      <c r="G18" s="315"/>
      <c r="H18" s="315"/>
      <c r="I18" s="315"/>
      <c r="J18" s="316"/>
    </row>
    <row r="19" spans="2:11" ht="42.75" customHeight="1" x14ac:dyDescent="0.25">
      <c r="B19" s="90" t="s">
        <v>113</v>
      </c>
      <c r="C19" s="91" t="s">
        <v>112</v>
      </c>
      <c r="D19" s="91" t="s">
        <v>77</v>
      </c>
      <c r="E19" s="91" t="s">
        <v>111</v>
      </c>
      <c r="F19" s="335" t="s">
        <v>110</v>
      </c>
      <c r="G19" s="336"/>
      <c r="H19" s="103" t="s">
        <v>109</v>
      </c>
      <c r="I19" s="103" t="s">
        <v>108</v>
      </c>
      <c r="J19" s="103" t="s">
        <v>107</v>
      </c>
    </row>
    <row r="20" spans="2:11" x14ac:dyDescent="0.25">
      <c r="B20" s="90"/>
      <c r="C20" s="91"/>
      <c r="D20" s="102"/>
      <c r="E20" s="91"/>
      <c r="F20" s="91" t="s">
        <v>96</v>
      </c>
      <c r="G20" s="91" t="s">
        <v>95</v>
      </c>
      <c r="H20" s="91"/>
      <c r="I20" s="91"/>
      <c r="J20" s="91"/>
    </row>
    <row r="21" spans="2:11" x14ac:dyDescent="0.25">
      <c r="B21" s="90" t="s">
        <v>86</v>
      </c>
      <c r="C21" s="89">
        <v>129760324.6032</v>
      </c>
      <c r="D21" s="100">
        <f>(E21/C21)-1</f>
        <v>-6.3046269155974777E-2</v>
      </c>
      <c r="E21" s="89">
        <v>121579420.2525</v>
      </c>
      <c r="F21" s="89">
        <v>14769615.321799999</v>
      </c>
      <c r="G21" s="89">
        <v>4472986.7528999997</v>
      </c>
      <c r="H21" s="89">
        <v>7268668.0539999995</v>
      </c>
      <c r="I21" s="89">
        <v>27350072.168699998</v>
      </c>
      <c r="J21" s="89">
        <v>67718077.955200002</v>
      </c>
    </row>
    <row r="22" spans="2:11" x14ac:dyDescent="0.25">
      <c r="B22" s="90" t="s">
        <v>85</v>
      </c>
      <c r="C22" s="89">
        <v>284726160.14819998</v>
      </c>
      <c r="D22" s="100">
        <f>(E22/C22)-1</f>
        <v>0.119257141026754</v>
      </c>
      <c r="E22" s="89">
        <v>318681787.98299998</v>
      </c>
      <c r="F22" s="89">
        <v>105764059.4929</v>
      </c>
      <c r="G22" s="89">
        <v>11699871.9802</v>
      </c>
      <c r="H22" s="89">
        <v>16216306.647</v>
      </c>
      <c r="I22" s="89">
        <v>38076126.544299997</v>
      </c>
      <c r="J22" s="89">
        <v>146925423.31869999</v>
      </c>
      <c r="K22" s="101"/>
    </row>
    <row r="23" spans="2:11" x14ac:dyDescent="0.25">
      <c r="B23" s="90" t="s">
        <v>84</v>
      </c>
      <c r="C23" s="89">
        <v>60029678.963500001</v>
      </c>
      <c r="D23" s="100">
        <f>(E23/C23)-1</f>
        <v>0.5301379690127952</v>
      </c>
      <c r="E23" s="89">
        <v>91853691.049700007</v>
      </c>
      <c r="F23" s="89">
        <v>39268830.056599997</v>
      </c>
      <c r="G23" s="89">
        <v>3717931.0614</v>
      </c>
      <c r="H23" s="89">
        <v>5707951.7112999996</v>
      </c>
      <c r="I23" s="89">
        <v>17872310.777600002</v>
      </c>
      <c r="J23" s="89">
        <v>25286667.4428</v>
      </c>
    </row>
    <row r="24" spans="2:11" x14ac:dyDescent="0.25">
      <c r="B24" s="90" t="s">
        <v>25</v>
      </c>
      <c r="C24" s="89">
        <v>0</v>
      </c>
      <c r="D24" s="100"/>
      <c r="E24" s="99">
        <v>0</v>
      </c>
      <c r="F24" s="99"/>
      <c r="G24" s="99"/>
      <c r="H24" s="99"/>
      <c r="I24" s="99"/>
      <c r="J24" s="99"/>
    </row>
    <row r="25" spans="2:11" ht="30" x14ac:dyDescent="0.25">
      <c r="B25" s="88" t="s">
        <v>106</v>
      </c>
      <c r="C25" s="97">
        <f>SUM(C21:C24)</f>
        <v>474516163.71490002</v>
      </c>
      <c r="D25" s="98">
        <f>(E25/C25)-1</f>
        <v>0.12138413814899374</v>
      </c>
      <c r="E25" s="97">
        <f t="shared" ref="E25:J25" si="0">SUM(E21:E24)</f>
        <v>532114899.2852</v>
      </c>
      <c r="F25" s="96">
        <f t="shared" si="0"/>
        <v>159802504.87129998</v>
      </c>
      <c r="G25" s="96">
        <f t="shared" si="0"/>
        <v>19890789.794500001</v>
      </c>
      <c r="H25" s="96">
        <f t="shared" si="0"/>
        <v>29192926.412299998</v>
      </c>
      <c r="I25" s="96">
        <f t="shared" si="0"/>
        <v>83298509.490600005</v>
      </c>
      <c r="J25" s="96">
        <f t="shared" si="0"/>
        <v>239930168.71669996</v>
      </c>
    </row>
    <row r="26" spans="2:11" s="63" customFormat="1" x14ac:dyDescent="0.25">
      <c r="B26" s="95"/>
      <c r="C26" s="86" t="s">
        <v>105</v>
      </c>
      <c r="D26" s="86"/>
      <c r="E26" s="86" t="s">
        <v>105</v>
      </c>
      <c r="F26" s="86"/>
      <c r="G26" s="86"/>
      <c r="H26" s="86"/>
    </row>
    <row r="27" spans="2:11" s="63" customFormat="1" x14ac:dyDescent="0.25">
      <c r="B27" s="95"/>
      <c r="C27" s="86"/>
      <c r="D27" s="86"/>
      <c r="E27" s="86"/>
      <c r="F27" s="86"/>
      <c r="G27" s="86"/>
      <c r="H27" s="86"/>
    </row>
    <row r="28" spans="2:11" s="63" customFormat="1" ht="23.45" customHeight="1" x14ac:dyDescent="0.25">
      <c r="B28" s="323" t="s">
        <v>104</v>
      </c>
      <c r="C28" s="324"/>
      <c r="D28" s="324"/>
      <c r="E28" s="324"/>
      <c r="F28" s="324"/>
      <c r="G28" s="324"/>
      <c r="H28" s="324"/>
      <c r="I28" s="324"/>
      <c r="J28" s="325"/>
    </row>
    <row r="29" spans="2:11" x14ac:dyDescent="0.25">
      <c r="B29" s="314" t="s">
        <v>103</v>
      </c>
      <c r="C29" s="315"/>
      <c r="D29" s="315"/>
      <c r="E29" s="315"/>
      <c r="F29" s="315"/>
      <c r="G29" s="315"/>
      <c r="H29" s="315"/>
      <c r="I29" s="315"/>
      <c r="J29" s="316"/>
    </row>
    <row r="30" spans="2:11" ht="42.75" customHeight="1" x14ac:dyDescent="0.25">
      <c r="B30" s="90" t="s">
        <v>92</v>
      </c>
      <c r="C30" s="90" t="s">
        <v>102</v>
      </c>
      <c r="D30" s="91" t="s">
        <v>78</v>
      </c>
      <c r="E30" s="91" t="s">
        <v>101</v>
      </c>
      <c r="F30" s="326" t="s">
        <v>100</v>
      </c>
      <c r="G30" s="327"/>
      <c r="H30" s="91" t="s">
        <v>99</v>
      </c>
      <c r="I30" s="91" t="s">
        <v>98</v>
      </c>
      <c r="J30" s="91" t="s">
        <v>97</v>
      </c>
    </row>
    <row r="31" spans="2:11" ht="15.75" customHeight="1" x14ac:dyDescent="0.25">
      <c r="B31" s="90"/>
      <c r="C31" s="90"/>
      <c r="D31" s="90"/>
      <c r="E31" s="91"/>
      <c r="F31" s="91" t="s">
        <v>96</v>
      </c>
      <c r="G31" s="91" t="s">
        <v>95</v>
      </c>
      <c r="H31" s="91"/>
      <c r="I31" s="91"/>
      <c r="J31" s="91"/>
    </row>
    <row r="32" spans="2:11" x14ac:dyDescent="0.25">
      <c r="B32" s="90" t="s">
        <v>86</v>
      </c>
      <c r="C32" s="89">
        <v>58329326.557400003</v>
      </c>
      <c r="D32" s="89">
        <v>-10526022.334300004</v>
      </c>
      <c r="E32" s="89">
        <v>47803304.223099999</v>
      </c>
      <c r="F32" s="89">
        <v>12850692.6173</v>
      </c>
      <c r="G32" s="89">
        <v>3484479.3254</v>
      </c>
      <c r="H32" s="89">
        <v>5766494.5034999996</v>
      </c>
      <c r="I32" s="89">
        <v>10444937.609300001</v>
      </c>
      <c r="J32" s="89">
        <v>15256700.1677</v>
      </c>
    </row>
    <row r="33" spans="2:10" x14ac:dyDescent="0.25">
      <c r="B33" s="90" t="s">
        <v>85</v>
      </c>
      <c r="C33" s="89">
        <v>113356010.4483</v>
      </c>
      <c r="D33" s="89">
        <v>13737852.385399997</v>
      </c>
      <c r="E33" s="89">
        <v>127093862.8337</v>
      </c>
      <c r="F33" s="89">
        <v>83101700.296399996</v>
      </c>
      <c r="G33" s="89">
        <v>8288037.6573000001</v>
      </c>
      <c r="H33" s="89">
        <v>3484647.233</v>
      </c>
      <c r="I33" s="89">
        <v>4339806.1695999997</v>
      </c>
      <c r="J33" s="89">
        <v>27879671.477499999</v>
      </c>
    </row>
    <row r="34" spans="2:10" x14ac:dyDescent="0.25">
      <c r="B34" s="90" t="s">
        <v>84</v>
      </c>
      <c r="C34" s="89">
        <v>26708498.741</v>
      </c>
      <c r="D34" s="89">
        <v>11834320.021999996</v>
      </c>
      <c r="E34" s="89">
        <v>38542818.762999997</v>
      </c>
      <c r="F34" s="89">
        <v>17624425.957600001</v>
      </c>
      <c r="G34" s="89">
        <v>1755768.6756</v>
      </c>
      <c r="H34" s="89">
        <v>1945277.1812</v>
      </c>
      <c r="I34" s="89">
        <v>4495978.6458999999</v>
      </c>
      <c r="J34" s="89">
        <v>12721368.3027</v>
      </c>
    </row>
    <row r="35" spans="2:10" x14ac:dyDescent="0.25">
      <c r="B35" s="90" t="s">
        <v>27</v>
      </c>
      <c r="C35" s="89">
        <v>-10782103.891000001</v>
      </c>
      <c r="D35" s="89">
        <v>134150.99940000102</v>
      </c>
      <c r="E35" s="89">
        <v>-10647952.8916</v>
      </c>
      <c r="F35" s="89">
        <v>-9389583.7346999999</v>
      </c>
      <c r="G35" s="89">
        <v>-76835.806899999996</v>
      </c>
      <c r="H35" s="89">
        <v>-888336.45319999999</v>
      </c>
      <c r="I35" s="89">
        <v>-1968.3711000000001</v>
      </c>
      <c r="J35" s="89">
        <v>-291228.52559999999</v>
      </c>
    </row>
    <row r="36" spans="2:10" x14ac:dyDescent="0.25">
      <c r="B36" s="90" t="s">
        <v>33</v>
      </c>
      <c r="C36" s="89">
        <v>1260709</v>
      </c>
      <c r="D36" s="89">
        <v>43339</v>
      </c>
      <c r="E36" s="89">
        <v>1304048</v>
      </c>
      <c r="F36" s="89">
        <v>0</v>
      </c>
      <c r="G36" s="89">
        <v>0</v>
      </c>
      <c r="H36" s="89">
        <v>0</v>
      </c>
      <c r="I36" s="89">
        <v>1304048</v>
      </c>
      <c r="J36" s="89">
        <v>0</v>
      </c>
    </row>
    <row r="37" spans="2:10" x14ac:dyDescent="0.25">
      <c r="B37" s="90"/>
      <c r="C37" s="89"/>
      <c r="D37" s="89">
        <v>0</v>
      </c>
      <c r="E37" s="89">
        <v>0</v>
      </c>
      <c r="F37" s="89">
        <v>0</v>
      </c>
      <c r="G37" s="89">
        <v>0</v>
      </c>
      <c r="H37" s="89">
        <v>0</v>
      </c>
      <c r="I37" s="89">
        <v>0</v>
      </c>
      <c r="J37" s="89">
        <v>0</v>
      </c>
    </row>
    <row r="38" spans="2:10" x14ac:dyDescent="0.25">
      <c r="B38" s="90"/>
      <c r="C38" s="90"/>
      <c r="D38" s="90"/>
      <c r="E38" s="94"/>
      <c r="F38" s="94"/>
      <c r="G38" s="94"/>
      <c r="H38" s="94"/>
      <c r="I38" s="94"/>
      <c r="J38" s="94"/>
    </row>
    <row r="39" spans="2:10" x14ac:dyDescent="0.25">
      <c r="B39" s="88" t="s">
        <v>94</v>
      </c>
      <c r="C39" s="87">
        <f t="shared" ref="C39:J39" si="1">SUM(C32:C38)</f>
        <v>188872440.85569999</v>
      </c>
      <c r="D39" s="87">
        <f t="shared" si="1"/>
        <v>15223640.07249999</v>
      </c>
      <c r="E39" s="87">
        <f t="shared" si="1"/>
        <v>204096080.92820001</v>
      </c>
      <c r="F39" s="87">
        <f t="shared" si="1"/>
        <v>104187235.1366</v>
      </c>
      <c r="G39" s="87">
        <f t="shared" si="1"/>
        <v>13451449.851399999</v>
      </c>
      <c r="H39" s="87">
        <f t="shared" si="1"/>
        <v>10308082.464499999</v>
      </c>
      <c r="I39" s="87">
        <f t="shared" si="1"/>
        <v>20582802.0537</v>
      </c>
      <c r="J39" s="87">
        <f t="shared" si="1"/>
        <v>55566511.422299996</v>
      </c>
    </row>
    <row r="40" spans="2:10" s="63" customFormat="1" x14ac:dyDescent="0.25">
      <c r="C40" s="93">
        <f>C35/C25</f>
        <v>-2.2722311093870622E-2</v>
      </c>
      <c r="D40" s="86"/>
      <c r="E40" s="93">
        <f>E35/E25</f>
        <v>-2.0010627227133832E-2</v>
      </c>
      <c r="F40" s="72"/>
      <c r="G40" s="72"/>
      <c r="H40" s="72"/>
    </row>
    <row r="41" spans="2:10" s="63" customFormat="1" x14ac:dyDescent="0.25">
      <c r="C41" s="86"/>
      <c r="D41" s="86"/>
      <c r="E41" s="86"/>
      <c r="F41" s="72"/>
      <c r="G41" s="72"/>
      <c r="H41" s="72"/>
    </row>
    <row r="42" spans="2:10" s="63" customFormat="1" x14ac:dyDescent="0.25">
      <c r="B42" s="314" t="s">
        <v>93</v>
      </c>
      <c r="C42" s="315"/>
      <c r="D42" s="315"/>
      <c r="E42" s="315"/>
      <c r="F42" s="315"/>
      <c r="G42" s="315"/>
      <c r="H42" s="316"/>
    </row>
    <row r="43" spans="2:10" s="63" customFormat="1" ht="42.6" customHeight="1" x14ac:dyDescent="0.25">
      <c r="B43" s="90" t="s">
        <v>92</v>
      </c>
      <c r="C43" s="90" t="s">
        <v>91</v>
      </c>
      <c r="D43" s="91" t="s">
        <v>78</v>
      </c>
      <c r="E43" s="91" t="s">
        <v>90</v>
      </c>
      <c r="F43" s="92" t="s">
        <v>89</v>
      </c>
      <c r="G43" s="91" t="s">
        <v>88</v>
      </c>
      <c r="H43" s="91" t="s">
        <v>87</v>
      </c>
    </row>
    <row r="44" spans="2:10" s="63" customFormat="1" x14ac:dyDescent="0.25">
      <c r="B44" s="90" t="s">
        <v>86</v>
      </c>
      <c r="C44" s="89">
        <v>19709919.054000001</v>
      </c>
      <c r="D44" s="89">
        <v>777468.98479999974</v>
      </c>
      <c r="E44" s="89">
        <v>20487388.038800001</v>
      </c>
      <c r="F44" s="89">
        <v>-25429</v>
      </c>
      <c r="G44" s="89">
        <v>2571294.7628000001</v>
      </c>
      <c r="H44" s="89">
        <v>17941522.276000001</v>
      </c>
    </row>
    <row r="45" spans="2:10" s="63" customFormat="1" x14ac:dyDescent="0.25">
      <c r="B45" s="90" t="s">
        <v>85</v>
      </c>
      <c r="C45" s="89">
        <v>20705493.442499999</v>
      </c>
      <c r="D45" s="89">
        <v>-4165397.0069999993</v>
      </c>
      <c r="E45" s="89">
        <v>16540096.4355</v>
      </c>
      <c r="F45" s="89">
        <v>-152572</v>
      </c>
      <c r="G45" s="89">
        <v>6177382.4329000004</v>
      </c>
      <c r="H45" s="89">
        <v>10515286.002699999</v>
      </c>
    </row>
    <row r="46" spans="2:10" s="63" customFormat="1" x14ac:dyDescent="0.25">
      <c r="B46" s="90" t="s">
        <v>84</v>
      </c>
      <c r="C46" s="89">
        <v>5083663.4780999999</v>
      </c>
      <c r="D46" s="89">
        <v>3679056.0072000008</v>
      </c>
      <c r="E46" s="89">
        <v>8762719.4853000008</v>
      </c>
      <c r="F46" s="89">
        <v>-33905</v>
      </c>
      <c r="G46" s="89">
        <v>2339788.1304000001</v>
      </c>
      <c r="H46" s="89">
        <v>6456836.3547999999</v>
      </c>
    </row>
    <row r="47" spans="2:10" s="63" customFormat="1" x14ac:dyDescent="0.25">
      <c r="B47" s="90" t="s">
        <v>83</v>
      </c>
      <c r="C47" s="89">
        <v>0</v>
      </c>
      <c r="D47" s="89">
        <v>0</v>
      </c>
      <c r="E47" s="89">
        <v>0</v>
      </c>
      <c r="F47" s="89">
        <v>0</v>
      </c>
      <c r="G47" s="89">
        <v>0</v>
      </c>
      <c r="H47" s="89">
        <v>0</v>
      </c>
    </row>
    <row r="48" spans="2:10" s="63" customFormat="1" x14ac:dyDescent="0.25">
      <c r="B48" s="90" t="s">
        <v>82</v>
      </c>
      <c r="C48" s="89">
        <v>1709522.1698</v>
      </c>
      <c r="D48" s="89">
        <v>-93192.569799999939</v>
      </c>
      <c r="E48" s="89">
        <v>1616329.6</v>
      </c>
      <c r="F48" s="89">
        <v>350000</v>
      </c>
      <c r="G48" s="89">
        <v>261369</v>
      </c>
      <c r="H48" s="89">
        <v>1004960.6</v>
      </c>
    </row>
    <row r="49" spans="2:10" s="63" customFormat="1" x14ac:dyDescent="0.25">
      <c r="B49" s="88" t="s">
        <v>81</v>
      </c>
      <c r="C49" s="87">
        <f t="shared" ref="C49:H49" si="2">SUM(C44:C48)</f>
        <v>47208598.144400001</v>
      </c>
      <c r="D49" s="87">
        <f t="shared" si="2"/>
        <v>197935.41520000133</v>
      </c>
      <c r="E49" s="87">
        <f t="shared" si="2"/>
        <v>47406533.559600003</v>
      </c>
      <c r="F49" s="87">
        <f t="shared" si="2"/>
        <v>138094</v>
      </c>
      <c r="G49" s="87">
        <f t="shared" si="2"/>
        <v>11349834.326100001</v>
      </c>
      <c r="H49" s="87">
        <f t="shared" si="2"/>
        <v>35918605.233500004</v>
      </c>
    </row>
    <row r="50" spans="2:10" s="63" customFormat="1" x14ac:dyDescent="0.25">
      <c r="C50" s="86"/>
      <c r="D50" s="86"/>
      <c r="E50" s="86"/>
      <c r="F50" s="63" t="s">
        <v>80</v>
      </c>
      <c r="G50" s="72"/>
      <c r="H50" s="72"/>
    </row>
    <row r="51" spans="2:10" s="63" customFormat="1" ht="15.75" thickBot="1" x14ac:dyDescent="0.3">
      <c r="B51" s="85"/>
      <c r="C51" s="72"/>
      <c r="D51" s="72"/>
      <c r="E51" s="72"/>
      <c r="F51" s="72"/>
      <c r="G51" s="72"/>
      <c r="H51" s="72"/>
    </row>
    <row r="52" spans="2:10" s="63" customFormat="1" ht="30" x14ac:dyDescent="0.25">
      <c r="B52" s="84"/>
      <c r="C52" s="83" t="s">
        <v>79</v>
      </c>
      <c r="D52" s="83" t="s">
        <v>78</v>
      </c>
      <c r="E52" s="83" t="s">
        <v>77</v>
      </c>
      <c r="F52" s="82" t="s">
        <v>76</v>
      </c>
      <c r="G52" s="72"/>
      <c r="H52" s="72"/>
      <c r="I52" s="72"/>
    </row>
    <row r="53" spans="2:10" s="63" customFormat="1" x14ac:dyDescent="0.25">
      <c r="B53" s="79" t="s">
        <v>75</v>
      </c>
      <c r="C53" s="81">
        <f>C39+C49</f>
        <v>236081039.00009999</v>
      </c>
      <c r="D53" s="81">
        <f>D39+D49</f>
        <v>15421575.487699991</v>
      </c>
      <c r="E53" s="81">
        <f>D53/C53</f>
        <v>6.5323227790832702E-2</v>
      </c>
      <c r="F53" s="80">
        <f>E39+E49</f>
        <v>251502614.4878</v>
      </c>
      <c r="G53" s="72"/>
      <c r="H53" s="72"/>
      <c r="I53" s="72"/>
    </row>
    <row r="54" spans="2:10" s="63" customFormat="1" x14ac:dyDescent="0.25">
      <c r="B54" s="79" t="s">
        <v>74</v>
      </c>
      <c r="C54" s="78">
        <f>'1. Reconciliation_C'!C11</f>
        <v>236081039.00000677</v>
      </c>
      <c r="D54" s="78">
        <f>'1. Reconciliation_C'!C25</f>
        <v>15421575.487934411</v>
      </c>
      <c r="E54" s="77">
        <f>'1. Reconciliation_C'!C26</f>
        <v>6.5323227791851457E-2</v>
      </c>
      <c r="F54" s="76">
        <f>'1. Reconciliation_C'!C23</f>
        <v>251502614.48794118</v>
      </c>
      <c r="G54" s="72"/>
      <c r="H54" s="72"/>
      <c r="I54" s="72"/>
    </row>
    <row r="55" spans="2:10" s="63" customFormat="1" ht="18" customHeight="1" thickBot="1" x14ac:dyDescent="0.3">
      <c r="B55" s="75" t="s">
        <v>73</v>
      </c>
      <c r="C55" s="74">
        <f>C53-C54</f>
        <v>9.3221664428710938E-5</v>
      </c>
      <c r="D55" s="74">
        <f>D53-D54</f>
        <v>-2.3441947996616364E-4</v>
      </c>
      <c r="E55" s="74">
        <f>E53-E54</f>
        <v>-1.0187545251838515E-12</v>
      </c>
      <c r="F55" s="73">
        <f>F53-F54</f>
        <v>-1.411736011505127E-4</v>
      </c>
      <c r="G55" s="72"/>
      <c r="H55" s="72"/>
      <c r="I55" s="72"/>
    </row>
    <row r="56" spans="2:10" s="63" customFormat="1" x14ac:dyDescent="0.25">
      <c r="G56" s="72"/>
      <c r="H56" s="72"/>
      <c r="I56" s="72"/>
      <c r="J56" s="62"/>
    </row>
    <row r="57" spans="2:10" x14ac:dyDescent="0.25">
      <c r="B57" s="71"/>
      <c r="C57" s="70"/>
      <c r="D57" s="69"/>
      <c r="E57" s="68"/>
      <c r="F57" s="68"/>
      <c r="G57" s="68"/>
      <c r="H57" s="67"/>
    </row>
    <row r="58" spans="2:10" x14ac:dyDescent="0.25">
      <c r="B58" s="317" t="s">
        <v>72</v>
      </c>
      <c r="C58" s="318"/>
      <c r="D58" s="318"/>
      <c r="E58" s="318"/>
      <c r="F58" s="318"/>
      <c r="G58" s="319"/>
      <c r="H58" s="67"/>
    </row>
    <row r="59" spans="2:10" x14ac:dyDescent="0.25">
      <c r="B59" s="314" t="s">
        <v>71</v>
      </c>
      <c r="C59" s="315"/>
      <c r="D59" s="315"/>
      <c r="E59" s="315"/>
      <c r="F59" s="315"/>
      <c r="G59" s="316"/>
      <c r="H59" s="66"/>
    </row>
    <row r="60" spans="2:10" x14ac:dyDescent="0.25">
      <c r="B60" s="320" t="s">
        <v>70</v>
      </c>
      <c r="C60" s="321"/>
      <c r="D60" s="321"/>
      <c r="E60" s="321"/>
      <c r="F60" s="322"/>
      <c r="G60" s="65" t="s">
        <v>69</v>
      </c>
    </row>
    <row r="61" spans="2:10" x14ac:dyDescent="0.25">
      <c r="B61" s="311" t="s">
        <v>68</v>
      </c>
      <c r="C61" s="312"/>
      <c r="D61" s="312"/>
      <c r="E61" s="312"/>
      <c r="F61" s="313"/>
      <c r="G61" s="64">
        <v>791385</v>
      </c>
    </row>
    <row r="62" spans="2:10" x14ac:dyDescent="0.25">
      <c r="B62" s="311" t="s">
        <v>67</v>
      </c>
      <c r="C62" s="312"/>
      <c r="D62" s="312"/>
      <c r="E62" s="312"/>
      <c r="F62" s="313"/>
      <c r="G62" s="64">
        <v>709073.59073282033</v>
      </c>
    </row>
    <row r="63" spans="2:10" x14ac:dyDescent="0.25">
      <c r="B63" s="311" t="s">
        <v>66</v>
      </c>
      <c r="C63" s="312"/>
      <c r="D63" s="312"/>
      <c r="E63" s="312"/>
      <c r="F63" s="313"/>
      <c r="G63" s="64">
        <v>171512.91286865436</v>
      </c>
    </row>
    <row r="64" spans="2:10" x14ac:dyDescent="0.25">
      <c r="B64" s="62" t="s">
        <v>65</v>
      </c>
    </row>
  </sheetData>
  <mergeCells count="19">
    <mergeCell ref="B28:J28"/>
    <mergeCell ref="B29:J29"/>
    <mergeCell ref="F30:G30"/>
    <mergeCell ref="B2:I2"/>
    <mergeCell ref="B3:I3"/>
    <mergeCell ref="B4:I4"/>
    <mergeCell ref="B5:G5"/>
    <mergeCell ref="B7:D7"/>
    <mergeCell ref="B8:D8"/>
    <mergeCell ref="B17:J17"/>
    <mergeCell ref="B18:J18"/>
    <mergeCell ref="F19:G19"/>
    <mergeCell ref="B63:F63"/>
    <mergeCell ref="B42:H42"/>
    <mergeCell ref="B58:G58"/>
    <mergeCell ref="B59:G59"/>
    <mergeCell ref="B60:F60"/>
    <mergeCell ref="B61:F61"/>
    <mergeCell ref="B62:F62"/>
  </mergeCells>
  <pageMargins left="0.7" right="0.7" top="0.75" bottom="0.75" header="0.3" footer="0.3"/>
  <pageSetup scale="49" orientation="portrait" r:id="rId1"/>
  <headerFooter>
    <oddFooter>&amp;L&amp;D
Page &amp;P&amp;R&amp;F,&amp;A,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B1:D20"/>
  <sheetViews>
    <sheetView showGridLines="0" zoomScale="90" zoomScaleNormal="90" workbookViewId="0">
      <selection activeCell="K12" sqref="K12"/>
    </sheetView>
  </sheetViews>
  <sheetFormatPr defaultColWidth="8.85546875" defaultRowHeight="15" x14ac:dyDescent="0.25"/>
  <cols>
    <col min="1" max="1" width="19.85546875" style="62" customWidth="1"/>
    <col min="2" max="2" width="41.7109375" style="62" customWidth="1"/>
    <col min="3" max="3" width="24.7109375" style="62" customWidth="1"/>
    <col min="4" max="4" width="24" style="62" customWidth="1"/>
    <col min="5" max="8" width="8.85546875" style="62"/>
    <col min="9" max="12" width="5.7109375" style="62" customWidth="1"/>
    <col min="13" max="16384" width="8.85546875" style="62"/>
  </cols>
  <sheetData>
    <row r="1" spans="2:4" x14ac:dyDescent="0.25">
      <c r="B1" s="337" t="s">
        <v>138</v>
      </c>
      <c r="C1" s="337"/>
      <c r="D1" s="337"/>
    </row>
    <row r="2" spans="2:4" ht="21" x14ac:dyDescent="0.35">
      <c r="B2" s="338" t="s">
        <v>137</v>
      </c>
      <c r="C2" s="339"/>
      <c r="D2" s="340"/>
    </row>
    <row r="3" spans="2:4" ht="18.75" x14ac:dyDescent="0.3">
      <c r="B3" s="341" t="s">
        <v>136</v>
      </c>
      <c r="C3" s="342"/>
      <c r="D3" s="343"/>
    </row>
    <row r="4" spans="2:4" ht="65.25" customHeight="1" x14ac:dyDescent="0.25">
      <c r="B4" s="344" t="s">
        <v>135</v>
      </c>
      <c r="C4" s="344"/>
      <c r="D4" s="344"/>
    </row>
    <row r="5" spans="2:4" x14ac:dyDescent="0.25">
      <c r="B5" s="123"/>
      <c r="C5" s="122"/>
      <c r="D5" s="122"/>
    </row>
    <row r="6" spans="2:4" x14ac:dyDescent="0.25">
      <c r="B6" s="345" t="s">
        <v>134</v>
      </c>
      <c r="C6" s="346" t="s">
        <v>133</v>
      </c>
      <c r="D6" s="346" t="s">
        <v>132</v>
      </c>
    </row>
    <row r="7" spans="2:4" x14ac:dyDescent="0.25">
      <c r="B7" s="345"/>
      <c r="C7" s="346"/>
      <c r="D7" s="346"/>
    </row>
    <row r="8" spans="2:4" x14ac:dyDescent="0.25">
      <c r="B8" s="117" t="s">
        <v>59</v>
      </c>
      <c r="C8" s="116"/>
      <c r="D8" s="115">
        <v>474516163.71497375</v>
      </c>
    </row>
    <row r="9" spans="2:4" x14ac:dyDescent="0.25">
      <c r="B9" s="121" t="s">
        <v>131</v>
      </c>
      <c r="C9" s="119">
        <v>1.7255729509262626E-2</v>
      </c>
      <c r="D9" s="118">
        <v>8188122.5688385684</v>
      </c>
    </row>
    <row r="10" spans="2:4" x14ac:dyDescent="0.25">
      <c r="B10" s="120" t="s">
        <v>8</v>
      </c>
      <c r="C10" s="119">
        <v>1.6455298253423022E-2</v>
      </c>
      <c r="D10" s="118">
        <v>7808305</v>
      </c>
    </row>
    <row r="11" spans="2:4" x14ac:dyDescent="0.25">
      <c r="B11" s="120" t="s">
        <v>130</v>
      </c>
      <c r="C11" s="119">
        <v>1.1026642029615469E-2</v>
      </c>
      <c r="D11" s="118">
        <v>5232319.8745514248</v>
      </c>
    </row>
    <row r="12" spans="2:4" x14ac:dyDescent="0.25">
      <c r="B12" s="120" t="s">
        <v>129</v>
      </c>
      <c r="C12" s="119">
        <v>6.1238209200605073E-3</v>
      </c>
      <c r="D12" s="118">
        <v>2905852.0102646127</v>
      </c>
    </row>
    <row r="13" spans="2:4" x14ac:dyDescent="0.25">
      <c r="B13" s="120" t="s">
        <v>128</v>
      </c>
      <c r="C13" s="119">
        <v>5.9426407067956653E-3</v>
      </c>
      <c r="D13" s="118">
        <v>2819879.0705251191</v>
      </c>
    </row>
    <row r="14" spans="2:4" x14ac:dyDescent="0.25">
      <c r="B14" s="120" t="s">
        <v>5</v>
      </c>
      <c r="C14" s="119">
        <v>-1.2755032597191743E-2</v>
      </c>
      <c r="D14" s="118">
        <v>-6052469.1360788643</v>
      </c>
    </row>
    <row r="15" spans="2:4" x14ac:dyDescent="0.25">
      <c r="B15" s="120" t="s">
        <v>127</v>
      </c>
      <c r="C15" s="119">
        <v>7.7335039327064786E-2</v>
      </c>
      <c r="D15" s="118">
        <v>36696726.182225406</v>
      </c>
    </row>
    <row r="16" spans="2:4" x14ac:dyDescent="0.25">
      <c r="B16" s="117" t="s">
        <v>4</v>
      </c>
      <c r="C16" s="116"/>
      <c r="D16" s="115">
        <f>SUM(D8:D15)</f>
        <v>532114899.28530008</v>
      </c>
    </row>
    <row r="17" spans="2:4" x14ac:dyDescent="0.25">
      <c r="B17" s="109"/>
      <c r="C17" s="114"/>
      <c r="D17" s="114"/>
    </row>
    <row r="18" spans="2:4" x14ac:dyDescent="0.25">
      <c r="B18" s="8" t="s">
        <v>126</v>
      </c>
      <c r="C18" s="113"/>
      <c r="D18" s="112">
        <f>SUM(D9:D15)</f>
        <v>57598735.570326269</v>
      </c>
    </row>
    <row r="19" spans="2:4" x14ac:dyDescent="0.25">
      <c r="B19" s="8" t="s">
        <v>125</v>
      </c>
      <c r="C19" s="111">
        <f>D16/D8-1</f>
        <v>0.12138413814903037</v>
      </c>
      <c r="D19" s="110"/>
    </row>
    <row r="20" spans="2:4" x14ac:dyDescent="0.25">
      <c r="B20" s="109" t="s">
        <v>124</v>
      </c>
    </row>
  </sheetData>
  <mergeCells count="7">
    <mergeCell ref="B1:D1"/>
    <mergeCell ref="B2:D2"/>
    <mergeCell ref="B3:D3"/>
    <mergeCell ref="B4:D4"/>
    <mergeCell ref="B6:B7"/>
    <mergeCell ref="C6:C7"/>
    <mergeCell ref="D6:D7"/>
  </mergeCells>
  <pageMargins left="0.7" right="0.7" top="0.75" bottom="0.75" header="0.3" footer="0.3"/>
  <pageSetup orientation="landscape" r:id="rId1"/>
  <headerFooter>
    <oddFooter>&amp;L&amp;D
Page &amp;P&amp;R&amp;F,&amp;A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B1:G22"/>
  <sheetViews>
    <sheetView showGridLines="0" zoomScale="77" zoomScaleNormal="77" workbookViewId="0">
      <selection activeCell="K12" sqref="K12"/>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9" max="12" width="5.7109375" customWidth="1"/>
  </cols>
  <sheetData>
    <row r="1" spans="2:7" x14ac:dyDescent="0.25">
      <c r="B1" s="303" t="s">
        <v>153</v>
      </c>
      <c r="C1" s="303"/>
      <c r="D1" s="303"/>
      <c r="E1" s="303"/>
      <c r="F1" s="303"/>
      <c r="G1" s="303"/>
    </row>
    <row r="2" spans="2:7" ht="18.75" x14ac:dyDescent="0.3">
      <c r="B2" s="348" t="s">
        <v>63</v>
      </c>
      <c r="C2" s="349"/>
      <c r="D2" s="349"/>
      <c r="E2" s="349"/>
      <c r="F2" s="349"/>
      <c r="G2" s="350"/>
    </row>
    <row r="3" spans="2:7" ht="18.75" x14ac:dyDescent="0.3">
      <c r="B3" s="341" t="s">
        <v>152</v>
      </c>
      <c r="C3" s="342"/>
      <c r="D3" s="342"/>
      <c r="E3" s="342"/>
      <c r="F3" s="342"/>
      <c r="G3" s="343"/>
    </row>
    <row r="4" spans="2:7" ht="63" customHeight="1" x14ac:dyDescent="0.25">
      <c r="B4" s="351" t="s">
        <v>151</v>
      </c>
      <c r="C4" s="351"/>
      <c r="D4" s="351"/>
      <c r="E4" s="351"/>
      <c r="F4" s="351"/>
      <c r="G4" s="351"/>
    </row>
    <row r="5" spans="2:7" ht="17.45" customHeight="1" x14ac:dyDescent="0.25">
      <c r="B5" s="140" t="s">
        <v>150</v>
      </c>
      <c r="C5" s="352" t="s">
        <v>149</v>
      </c>
      <c r="D5" s="353"/>
      <c r="E5" s="353"/>
      <c r="F5" s="354"/>
      <c r="G5" s="139" t="s">
        <v>148</v>
      </c>
    </row>
    <row r="6" spans="2:7" ht="31.5" customHeight="1" x14ac:dyDescent="0.25">
      <c r="B6" s="129"/>
      <c r="C6" s="47" t="s">
        <v>147</v>
      </c>
      <c r="D6" s="138" t="s">
        <v>146</v>
      </c>
      <c r="E6" s="137" t="s">
        <v>145</v>
      </c>
      <c r="F6" s="137" t="s">
        <v>144</v>
      </c>
      <c r="G6" s="129"/>
    </row>
    <row r="7" spans="2:7" ht="31.5" customHeight="1" x14ac:dyDescent="0.25">
      <c r="B7" s="132" t="s">
        <v>143</v>
      </c>
      <c r="C7" s="136">
        <v>0.02</v>
      </c>
      <c r="D7" s="135">
        <v>500000</v>
      </c>
      <c r="E7" s="134">
        <v>0.6</v>
      </c>
      <c r="F7" s="133">
        <f t="shared" ref="F7:F18" si="0">C7*E7</f>
        <v>1.2E-2</v>
      </c>
      <c r="G7" s="132" t="s">
        <v>142</v>
      </c>
    </row>
    <row r="8" spans="2:7" ht="27" customHeight="1" x14ac:dyDescent="0.25">
      <c r="B8" s="129" t="s">
        <v>16</v>
      </c>
      <c r="C8" s="47">
        <v>0</v>
      </c>
      <c r="D8" s="130">
        <v>0</v>
      </c>
      <c r="E8" s="47">
        <v>0.10731558171104326</v>
      </c>
      <c r="F8" s="15">
        <f t="shared" si="0"/>
        <v>0</v>
      </c>
      <c r="G8" s="129"/>
    </row>
    <row r="9" spans="2:7" ht="27" customHeight="1" x14ac:dyDescent="0.25">
      <c r="B9" s="129" t="s">
        <v>17</v>
      </c>
      <c r="C9" s="47">
        <v>2.8428700913924933E-2</v>
      </c>
      <c r="D9" s="130">
        <v>2630187.3274480095</v>
      </c>
      <c r="E9" s="47">
        <v>0.35564845455945765</v>
      </c>
      <c r="F9" s="15">
        <f t="shared" si="0"/>
        <v>1.0110623545170444E-2</v>
      </c>
      <c r="G9" s="129"/>
    </row>
    <row r="10" spans="2:7" ht="27" customHeight="1" x14ac:dyDescent="0.25">
      <c r="B10" s="129" t="s">
        <v>14</v>
      </c>
      <c r="C10" s="47">
        <v>0</v>
      </c>
      <c r="D10" s="130">
        <v>0</v>
      </c>
      <c r="E10" s="47">
        <v>1.0880353848957688E-2</v>
      </c>
      <c r="F10" s="15">
        <f t="shared" si="0"/>
        <v>0</v>
      </c>
      <c r="G10" s="129"/>
    </row>
    <row r="11" spans="2:7" ht="27" customHeight="1" x14ac:dyDescent="0.25">
      <c r="B11" s="129" t="s">
        <v>15</v>
      </c>
      <c r="C11" s="47">
        <v>3.7593840573558489E-2</v>
      </c>
      <c r="D11" s="130">
        <v>1331819.1335441114</v>
      </c>
      <c r="E11" s="47">
        <v>0.13618203320238834</v>
      </c>
      <c r="F11" s="15">
        <f t="shared" si="0"/>
        <v>5.1196056451936357E-3</v>
      </c>
      <c r="G11" s="129"/>
    </row>
    <row r="12" spans="2:7" ht="27" customHeight="1" x14ac:dyDescent="0.25">
      <c r="B12" s="129" t="s">
        <v>12</v>
      </c>
      <c r="C12" s="47">
        <v>3.9999999999998967E-2</v>
      </c>
      <c r="D12" s="130">
        <v>961337.85093153268</v>
      </c>
      <c r="E12" s="47">
        <v>9.2386243833846166E-2</v>
      </c>
      <c r="F12" s="15">
        <f t="shared" si="0"/>
        <v>3.6954497533537513E-3</v>
      </c>
      <c r="G12" s="129"/>
    </row>
    <row r="13" spans="2:7" ht="27" customHeight="1" x14ac:dyDescent="0.25">
      <c r="B13" s="131" t="s">
        <v>9</v>
      </c>
      <c r="C13" s="47">
        <v>2.8382300654500741E-2</v>
      </c>
      <c r="D13" s="130">
        <v>407254.43633943319</v>
      </c>
      <c r="E13" s="47">
        <v>5.5158124029159629E-2</v>
      </c>
      <c r="F13" s="15">
        <f t="shared" si="0"/>
        <v>1.5655144597338504E-3</v>
      </c>
      <c r="G13" s="129"/>
    </row>
    <row r="14" spans="2:7" ht="27" customHeight="1" x14ac:dyDescent="0.25">
      <c r="B14" s="131" t="s">
        <v>7</v>
      </c>
      <c r="C14" s="47">
        <v>1.9999999999999636E-2</v>
      </c>
      <c r="D14" s="130">
        <v>227767.74483478675</v>
      </c>
      <c r="E14" s="47">
        <v>4.3777754909788476E-2</v>
      </c>
      <c r="F14" s="15">
        <f t="shared" si="0"/>
        <v>8.7555509819575359E-4</v>
      </c>
      <c r="G14" s="129"/>
    </row>
    <row r="15" spans="2:7" ht="27" customHeight="1" x14ac:dyDescent="0.25">
      <c r="B15" s="131" t="s">
        <v>11</v>
      </c>
      <c r="C15" s="47">
        <v>2.3703775501597274E-2</v>
      </c>
      <c r="D15" s="130">
        <v>339212.255291868</v>
      </c>
      <c r="E15" s="47">
        <v>5.50104589744424E-2</v>
      </c>
      <c r="F15" s="15">
        <f t="shared" si="0"/>
        <v>1.3039555697700097E-3</v>
      </c>
      <c r="G15" s="129"/>
    </row>
    <row r="16" spans="2:7" ht="27" customHeight="1" x14ac:dyDescent="0.25">
      <c r="B16" s="131" t="s">
        <v>6</v>
      </c>
      <c r="C16" s="47">
        <v>0</v>
      </c>
      <c r="D16" s="130">
        <v>0</v>
      </c>
      <c r="E16" s="47">
        <v>4.7455296213335905E-2</v>
      </c>
      <c r="F16" s="15">
        <f t="shared" si="0"/>
        <v>0</v>
      </c>
      <c r="G16" s="129"/>
    </row>
    <row r="17" spans="2:7" ht="27" customHeight="1" x14ac:dyDescent="0.25">
      <c r="B17" s="131" t="s">
        <v>5</v>
      </c>
      <c r="C17" s="47">
        <v>7.8082002706830154E-3</v>
      </c>
      <c r="D17" s="130">
        <v>195375.53878866506</v>
      </c>
      <c r="E17" s="47">
        <v>9.6185698717580412E-2</v>
      </c>
      <c r="F17" s="15">
        <f t="shared" si="0"/>
        <v>7.5103719876244636E-4</v>
      </c>
      <c r="G17" s="129"/>
    </row>
    <row r="18" spans="2:7" ht="27" customHeight="1" x14ac:dyDescent="0.25">
      <c r="B18" s="131"/>
      <c r="C18" s="47"/>
      <c r="D18" s="130"/>
      <c r="E18" s="47"/>
      <c r="F18" s="15">
        <f t="shared" si="0"/>
        <v>0</v>
      </c>
      <c r="G18" s="129"/>
    </row>
    <row r="19" spans="2:7" x14ac:dyDescent="0.25">
      <c r="B19" s="14" t="s">
        <v>40</v>
      </c>
      <c r="C19" s="128" t="s">
        <v>141</v>
      </c>
      <c r="D19" s="127">
        <f>SUM(D8:D18)</f>
        <v>6092954.2871784065</v>
      </c>
      <c r="E19" s="126" t="s">
        <v>141</v>
      </c>
      <c r="F19" s="126" t="s">
        <v>141</v>
      </c>
      <c r="G19" s="14"/>
    </row>
    <row r="20" spans="2:7" x14ac:dyDescent="0.25">
      <c r="B20" s="125"/>
      <c r="E20" t="s">
        <v>140</v>
      </c>
    </row>
    <row r="22" spans="2:7" x14ac:dyDescent="0.25">
      <c r="B22" s="347" t="s">
        <v>139</v>
      </c>
      <c r="C22" s="347"/>
      <c r="D22" s="347"/>
      <c r="E22" s="347"/>
      <c r="F22" s="124"/>
    </row>
  </sheetData>
  <mergeCells count="6">
    <mergeCell ref="B22:E22"/>
    <mergeCell ref="B1:G1"/>
    <mergeCell ref="B2:G2"/>
    <mergeCell ref="B3:G3"/>
    <mergeCell ref="B4:G4"/>
    <mergeCell ref="C5:F5"/>
  </mergeCells>
  <pageMargins left="0.7" right="0.7" top="0.75" bottom="0.75" header="0.3" footer="0.3"/>
  <pageSetup scale="72" orientation="landscape" r:id="rId1"/>
  <headerFooter>
    <oddFooter>&amp;L&amp;D
Page &amp;P&amp;R&amp;F,&amp;A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pageSetUpPr fitToPage="1"/>
  </sheetPr>
  <dimension ref="A1:F80"/>
  <sheetViews>
    <sheetView showGridLines="0" topLeftCell="A4" zoomScale="50" zoomScaleNormal="50" zoomScaleSheetLayoutView="30" workbookViewId="0">
      <selection activeCell="K12" sqref="K12"/>
    </sheetView>
  </sheetViews>
  <sheetFormatPr defaultColWidth="9.140625" defaultRowHeight="15" outlineLevelRow="1" x14ac:dyDescent="0.25"/>
  <cols>
    <col min="1" max="1" width="1.5703125" style="142" customWidth="1"/>
    <col min="2" max="2" width="113.5703125" style="141" customWidth="1"/>
    <col min="3" max="3" width="59.85546875" style="141" customWidth="1"/>
    <col min="4" max="4" width="59.85546875" style="40" customWidth="1"/>
    <col min="5" max="8" width="9.140625" style="40"/>
    <col min="9" max="12" width="5.7109375" style="40" customWidth="1"/>
    <col min="13" max="16384" width="9.140625" style="40"/>
  </cols>
  <sheetData>
    <row r="1" spans="1:6" s="238" customFormat="1" x14ac:dyDescent="0.25">
      <c r="A1" s="239"/>
    </row>
    <row r="2" spans="1:6" s="62" customFormat="1" ht="31.5" x14ac:dyDescent="0.5">
      <c r="B2" s="355" t="s">
        <v>188</v>
      </c>
      <c r="C2" s="355"/>
      <c r="D2" s="355"/>
      <c r="E2" s="237"/>
      <c r="F2" s="237"/>
    </row>
    <row r="3" spans="1:6" s="62" customFormat="1" ht="31.5" x14ac:dyDescent="0.5">
      <c r="B3" s="356" t="s">
        <v>187</v>
      </c>
      <c r="C3" s="357"/>
      <c r="D3" s="358"/>
      <c r="E3" s="156"/>
      <c r="F3" s="156"/>
    </row>
    <row r="4" spans="1:6" s="62" customFormat="1" ht="31.5" x14ac:dyDescent="0.5">
      <c r="B4" s="359" t="s">
        <v>186</v>
      </c>
      <c r="C4" s="360"/>
      <c r="D4" s="361"/>
    </row>
    <row r="5" spans="1:6" s="63" customFormat="1" ht="18.75" x14ac:dyDescent="0.3">
      <c r="B5" s="236"/>
      <c r="C5" s="236"/>
      <c r="D5" s="236"/>
      <c r="E5" s="236"/>
      <c r="F5" s="236"/>
    </row>
    <row r="6" spans="1:6" s="63" customFormat="1" ht="18.75" x14ac:dyDescent="0.3">
      <c r="B6" s="236"/>
      <c r="C6" s="236"/>
      <c r="D6" s="236"/>
      <c r="E6" s="236"/>
      <c r="F6" s="236"/>
    </row>
    <row r="7" spans="1:6" s="156" customFormat="1" ht="31.5" x14ac:dyDescent="0.5">
      <c r="A7" s="232"/>
      <c r="B7" s="362" t="s">
        <v>185</v>
      </c>
      <c r="C7" s="363"/>
      <c r="D7" s="364"/>
    </row>
    <row r="8" spans="1:6" s="148" customFormat="1" ht="31.5" x14ac:dyDescent="0.5">
      <c r="A8" s="150"/>
      <c r="B8" s="235"/>
      <c r="C8" s="234"/>
      <c r="D8" s="233"/>
    </row>
    <row r="9" spans="1:6" s="156" customFormat="1" ht="48" customHeight="1" x14ac:dyDescent="0.5">
      <c r="A9" s="232"/>
      <c r="B9" s="231" t="s">
        <v>184</v>
      </c>
      <c r="C9" s="230"/>
      <c r="D9" s="229"/>
    </row>
    <row r="10" spans="1:6" s="225" customFormat="1" ht="15.75" customHeight="1" x14ac:dyDescent="0.4">
      <c r="A10" s="228"/>
      <c r="B10" s="365"/>
      <c r="C10" s="366"/>
      <c r="D10" s="366"/>
    </row>
    <row r="11" spans="1:6" s="225" customFormat="1" ht="24.75" customHeight="1" x14ac:dyDescent="0.4">
      <c r="A11" s="228"/>
      <c r="B11" s="227"/>
      <c r="C11" s="226"/>
      <c r="D11" s="226"/>
    </row>
    <row r="12" spans="1:6" s="220" customFormat="1" ht="11.25" customHeight="1" x14ac:dyDescent="0.4">
      <c r="A12" s="224"/>
      <c r="B12" s="223"/>
      <c r="C12" s="222"/>
      <c r="D12" s="221"/>
    </row>
    <row r="13" spans="1:6" s="215" customFormat="1" ht="104.25" customHeight="1" x14ac:dyDescent="0.25">
      <c r="A13" s="219"/>
      <c r="B13" s="218" t="s">
        <v>183</v>
      </c>
      <c r="C13" s="217" t="s">
        <v>182</v>
      </c>
      <c r="D13" s="217" t="s">
        <v>181</v>
      </c>
      <c r="E13" s="216"/>
    </row>
    <row r="14" spans="1:6" s="148" customFormat="1" ht="31.5" x14ac:dyDescent="0.5">
      <c r="A14" s="165"/>
      <c r="B14" s="203" t="s">
        <v>180</v>
      </c>
      <c r="C14" s="214"/>
      <c r="D14" s="213"/>
    </row>
    <row r="15" spans="1:6" s="156" customFormat="1" ht="30" hidden="1" customHeight="1" x14ac:dyDescent="0.5">
      <c r="A15" s="161"/>
      <c r="B15" s="212" t="s">
        <v>179</v>
      </c>
      <c r="C15" s="195"/>
      <c r="D15" s="211"/>
      <c r="E15" s="157"/>
    </row>
    <row r="16" spans="1:6" s="148" customFormat="1" ht="30" hidden="1" customHeight="1" x14ac:dyDescent="0.5">
      <c r="A16" s="165"/>
      <c r="B16" s="209" t="s">
        <v>178</v>
      </c>
      <c r="C16" s="208"/>
      <c r="D16" s="176"/>
      <c r="E16" s="207"/>
    </row>
    <row r="17" spans="1:5" s="148" customFormat="1" ht="30" hidden="1" customHeight="1" x14ac:dyDescent="0.5">
      <c r="A17" s="165"/>
      <c r="B17" s="210" t="s">
        <v>177</v>
      </c>
      <c r="C17" s="208"/>
      <c r="D17" s="176"/>
      <c r="E17" s="207"/>
    </row>
    <row r="18" spans="1:5" s="148" customFormat="1" ht="30" hidden="1" customHeight="1" x14ac:dyDescent="0.5">
      <c r="A18" s="165"/>
      <c r="B18" s="209" t="s">
        <v>176</v>
      </c>
      <c r="C18" s="208"/>
      <c r="D18" s="176"/>
      <c r="E18" s="207"/>
    </row>
    <row r="19" spans="1:5" s="148" customFormat="1" ht="30" hidden="1" customHeight="1" x14ac:dyDescent="0.5">
      <c r="A19" s="165"/>
      <c r="B19" s="209" t="s">
        <v>175</v>
      </c>
      <c r="C19" s="208"/>
      <c r="D19" s="176"/>
      <c r="E19" s="207"/>
    </row>
    <row r="20" spans="1:5" s="148" customFormat="1" ht="30" hidden="1" customHeight="1" x14ac:dyDescent="0.5">
      <c r="A20" s="165"/>
      <c r="B20" s="209" t="s">
        <v>174</v>
      </c>
      <c r="C20" s="208"/>
      <c r="D20" s="176"/>
      <c r="E20" s="207"/>
    </row>
    <row r="21" spans="1:5" s="156" customFormat="1" ht="30" customHeight="1" x14ac:dyDescent="0.5">
      <c r="A21" s="161"/>
      <c r="B21" s="206" t="s">
        <v>173</v>
      </c>
      <c r="C21" s="183">
        <v>-169136</v>
      </c>
      <c r="D21" s="183"/>
      <c r="E21" s="157"/>
    </row>
    <row r="22" spans="1:5" s="148" customFormat="1" ht="30" customHeight="1" x14ac:dyDescent="0.5">
      <c r="A22" s="165"/>
      <c r="B22" s="205" t="s">
        <v>172</v>
      </c>
      <c r="C22" s="183"/>
      <c r="D22" s="204"/>
      <c r="E22" s="157"/>
    </row>
    <row r="23" spans="1:5" s="156" customFormat="1" ht="30" customHeight="1" x14ac:dyDescent="0.5">
      <c r="A23" s="161"/>
      <c r="B23" s="203" t="s">
        <v>171</v>
      </c>
      <c r="C23" s="202">
        <f>SUM(C21:C22)</f>
        <v>-169136</v>
      </c>
      <c r="D23" s="202">
        <f>SUM(D21:D22)</f>
        <v>0</v>
      </c>
      <c r="E23" s="157"/>
    </row>
    <row r="24" spans="1:5" s="189" customFormat="1" ht="15" customHeight="1" x14ac:dyDescent="0.5">
      <c r="A24" s="194"/>
      <c r="B24" s="201"/>
      <c r="C24" s="185"/>
      <c r="D24" s="198"/>
      <c r="E24" s="197"/>
    </row>
    <row r="25" spans="1:5" s="189" customFormat="1" ht="30" customHeight="1" x14ac:dyDescent="0.5">
      <c r="A25" s="194"/>
      <c r="B25" s="200" t="s">
        <v>170</v>
      </c>
      <c r="C25" s="185">
        <v>2472230</v>
      </c>
      <c r="D25" s="198"/>
      <c r="E25" s="197"/>
    </row>
    <row r="26" spans="1:5" s="189" customFormat="1" ht="30" customHeight="1" x14ac:dyDescent="0.5">
      <c r="A26" s="194"/>
      <c r="B26" s="199" t="s">
        <v>95</v>
      </c>
      <c r="C26" s="185"/>
      <c r="D26" s="198"/>
      <c r="E26" s="197"/>
    </row>
    <row r="27" spans="1:5" s="156" customFormat="1" ht="30" customHeight="1" x14ac:dyDescent="0.5">
      <c r="A27" s="161"/>
      <c r="B27" s="196" t="s">
        <v>169</v>
      </c>
      <c r="C27" s="195">
        <f>SUM(C24:C26)</f>
        <v>2472230</v>
      </c>
      <c r="D27" s="195">
        <f>SUM(D24:D26)</f>
        <v>0</v>
      </c>
      <c r="E27" s="157"/>
    </row>
    <row r="28" spans="1:5" s="148" customFormat="1" ht="30" customHeight="1" x14ac:dyDescent="0.5">
      <c r="A28" s="165"/>
      <c r="B28" s="180" t="s">
        <v>168</v>
      </c>
      <c r="C28" s="179">
        <f>C23+C27</f>
        <v>2303094</v>
      </c>
      <c r="D28" s="179">
        <f>D23+D27</f>
        <v>0</v>
      </c>
      <c r="E28" s="157"/>
    </row>
    <row r="29" spans="1:5" s="189" customFormat="1" ht="27" hidden="1" customHeight="1" x14ac:dyDescent="0.5">
      <c r="A29" s="194"/>
      <c r="B29" s="193" t="s">
        <v>23</v>
      </c>
      <c r="C29" s="192"/>
      <c r="D29" s="191"/>
      <c r="E29" s="190"/>
    </row>
    <row r="30" spans="1:5" s="148" customFormat="1" ht="30" hidden="1" customHeight="1" x14ac:dyDescent="0.5">
      <c r="A30" s="165"/>
      <c r="B30" s="188" t="s">
        <v>167</v>
      </c>
      <c r="C30" s="185"/>
      <c r="D30" s="176"/>
    </row>
    <row r="31" spans="1:5" s="148" customFormat="1" ht="30" hidden="1" customHeight="1" x14ac:dyDescent="0.5">
      <c r="A31" s="165"/>
      <c r="B31" s="187" t="s">
        <v>166</v>
      </c>
      <c r="C31" s="185"/>
      <c r="D31" s="176"/>
    </row>
    <row r="32" spans="1:5" s="148" customFormat="1" ht="30" hidden="1" customHeight="1" x14ac:dyDescent="0.5">
      <c r="A32" s="165"/>
      <c r="B32" s="187" t="s">
        <v>165</v>
      </c>
      <c r="C32" s="185"/>
      <c r="D32" s="176"/>
    </row>
    <row r="33" spans="1:5" s="148" customFormat="1" ht="30" hidden="1" customHeight="1" x14ac:dyDescent="0.5">
      <c r="A33" s="165"/>
      <c r="B33" s="187" t="s">
        <v>164</v>
      </c>
      <c r="C33" s="185"/>
      <c r="D33" s="176"/>
    </row>
    <row r="34" spans="1:5" s="148" customFormat="1" ht="30" hidden="1" customHeight="1" x14ac:dyDescent="0.5">
      <c r="A34" s="165"/>
      <c r="B34" s="187" t="s">
        <v>163</v>
      </c>
      <c r="C34" s="185"/>
      <c r="D34" s="176"/>
    </row>
    <row r="35" spans="1:5" s="148" customFormat="1" ht="30" hidden="1" customHeight="1" x14ac:dyDescent="0.5">
      <c r="A35" s="165"/>
      <c r="B35" s="186" t="s">
        <v>162</v>
      </c>
      <c r="C35" s="185"/>
      <c r="D35" s="176"/>
    </row>
    <row r="36" spans="1:5" s="148" customFormat="1" ht="30" customHeight="1" x14ac:dyDescent="0.5">
      <c r="A36" s="165"/>
      <c r="B36" s="184" t="s">
        <v>161</v>
      </c>
      <c r="C36" s="183">
        <v>4582381</v>
      </c>
      <c r="D36" s="183">
        <v>152473.0184</v>
      </c>
      <c r="E36" s="157"/>
    </row>
    <row r="37" spans="1:5" s="148" customFormat="1" ht="7.9" customHeight="1" x14ac:dyDescent="0.5">
      <c r="A37" s="165"/>
      <c r="B37" s="182"/>
      <c r="C37" s="181"/>
      <c r="D37" s="172"/>
    </row>
    <row r="38" spans="1:5" s="148" customFormat="1" ht="30" customHeight="1" x14ac:dyDescent="0.5">
      <c r="A38" s="165"/>
      <c r="B38" s="180" t="s">
        <v>160</v>
      </c>
      <c r="C38" s="179">
        <f>C28-C36</f>
        <v>-2279287</v>
      </c>
      <c r="D38" s="179">
        <f>D28-D36</f>
        <v>-152473.0184</v>
      </c>
      <c r="E38" s="157"/>
    </row>
    <row r="39" spans="1:5" s="171" customFormat="1" ht="30" customHeight="1" x14ac:dyDescent="0.5">
      <c r="A39" s="175"/>
      <c r="B39" s="174"/>
      <c r="C39" s="173"/>
      <c r="D39" s="172"/>
      <c r="E39" s="157"/>
    </row>
    <row r="40" spans="1:5" s="156" customFormat="1" ht="30" customHeight="1" x14ac:dyDescent="0.5">
      <c r="A40" s="161"/>
      <c r="B40" s="178" t="s">
        <v>159</v>
      </c>
      <c r="C40" s="177"/>
      <c r="D40" s="176"/>
      <c r="E40" s="157"/>
    </row>
    <row r="41" spans="1:5" s="171" customFormat="1" ht="30" customHeight="1" x14ac:dyDescent="0.5">
      <c r="A41" s="175"/>
      <c r="B41" s="174"/>
      <c r="C41" s="173"/>
      <c r="D41" s="172"/>
      <c r="E41" s="157"/>
    </row>
    <row r="42" spans="1:5" s="148" customFormat="1" ht="30" customHeight="1" thickBot="1" x14ac:dyDescent="0.55000000000000004">
      <c r="A42" s="165"/>
      <c r="B42" s="170" t="s">
        <v>158</v>
      </c>
      <c r="C42" s="169">
        <f>C38+C40</f>
        <v>-2279287</v>
      </c>
      <c r="D42" s="169">
        <f>D38+D40</f>
        <v>-152473.0184</v>
      </c>
      <c r="E42" s="157"/>
    </row>
    <row r="43" spans="1:5" s="148" customFormat="1" ht="30" customHeight="1" thickTop="1" x14ac:dyDescent="0.5">
      <c r="A43" s="165"/>
      <c r="B43" s="168"/>
      <c r="C43" s="167"/>
      <c r="D43" s="166"/>
      <c r="E43" s="157"/>
    </row>
    <row r="44" spans="1:5" s="148" customFormat="1" ht="30" customHeight="1" outlineLevel="1" x14ac:dyDescent="0.5">
      <c r="A44" s="165"/>
      <c r="B44" s="164" t="s">
        <v>157</v>
      </c>
      <c r="C44" s="163"/>
      <c r="D44" s="162"/>
      <c r="E44" s="157"/>
    </row>
    <row r="45" spans="1:5" s="156" customFormat="1" ht="30" customHeight="1" outlineLevel="1" x14ac:dyDescent="0.5">
      <c r="A45" s="161"/>
      <c r="B45" s="160" t="s">
        <v>156</v>
      </c>
      <c r="C45" s="159">
        <f>C38/C28</f>
        <v>-0.989663035898665</v>
      </c>
      <c r="D45" s="158" t="e">
        <f>D38/D28</f>
        <v>#DIV/0!</v>
      </c>
      <c r="E45" s="157"/>
    </row>
    <row r="46" spans="1:5" s="151" customFormat="1" ht="30" customHeight="1" outlineLevel="1" thickBot="1" x14ac:dyDescent="0.55000000000000004">
      <c r="A46" s="155"/>
      <c r="B46" s="154" t="s">
        <v>155</v>
      </c>
      <c r="C46" s="153">
        <f>C42/(C28+C40)</f>
        <v>-0.989663035898665</v>
      </c>
      <c r="D46" s="152" t="e">
        <f>D42/(D28+D40)</f>
        <v>#DIV/0!</v>
      </c>
    </row>
    <row r="47" spans="1:5" s="148" customFormat="1" ht="30" customHeight="1" x14ac:dyDescent="0.5">
      <c r="A47" s="150"/>
      <c r="B47" s="149"/>
      <c r="C47" s="149"/>
    </row>
    <row r="48" spans="1:5" s="148" customFormat="1" ht="30" customHeight="1" x14ac:dyDescent="0.5">
      <c r="A48" s="150"/>
      <c r="B48" s="149"/>
      <c r="C48" s="149"/>
    </row>
    <row r="49" spans="2:5" ht="30" customHeight="1" x14ac:dyDescent="0.25"/>
    <row r="50" spans="2:5" ht="30" customHeight="1" x14ac:dyDescent="0.25"/>
    <row r="51" spans="2:5" ht="30" customHeight="1" x14ac:dyDescent="0.25"/>
    <row r="52" spans="2:5" ht="30" customHeight="1" x14ac:dyDescent="0.25"/>
    <row r="53" spans="2:5" ht="30" customHeight="1" x14ac:dyDescent="0.25"/>
    <row r="54" spans="2:5" s="142" customFormat="1" ht="30" customHeight="1" x14ac:dyDescent="0.25">
      <c r="B54" s="141"/>
      <c r="C54" s="141"/>
      <c r="D54" s="40"/>
      <c r="E54" s="40"/>
    </row>
    <row r="55" spans="2:5" s="142" customFormat="1" ht="30" customHeight="1" x14ac:dyDescent="0.25">
      <c r="B55" s="141"/>
      <c r="C55" s="141"/>
      <c r="D55" s="40"/>
      <c r="E55" s="40"/>
    </row>
    <row r="56" spans="2:5" s="142" customFormat="1" ht="30" customHeight="1" x14ac:dyDescent="0.25">
      <c r="B56" s="141"/>
      <c r="C56" s="141"/>
      <c r="D56" s="40"/>
      <c r="E56" s="40"/>
    </row>
    <row r="57" spans="2:5" s="142" customFormat="1" ht="30" customHeight="1" x14ac:dyDescent="0.25">
      <c r="B57" s="141"/>
      <c r="C57" s="141"/>
      <c r="D57" s="40"/>
      <c r="E57" s="40"/>
    </row>
    <row r="58" spans="2:5" s="142" customFormat="1" ht="30" customHeight="1" x14ac:dyDescent="0.25">
      <c r="B58" s="141"/>
      <c r="C58" s="141"/>
      <c r="D58" s="40"/>
      <c r="E58" s="40"/>
    </row>
    <row r="59" spans="2:5" s="142" customFormat="1" ht="30" customHeight="1" x14ac:dyDescent="0.25">
      <c r="B59" s="141"/>
      <c r="C59" s="141"/>
      <c r="D59" s="40"/>
      <c r="E59" s="40"/>
    </row>
    <row r="60" spans="2:5" s="142" customFormat="1" ht="30" customHeight="1" x14ac:dyDescent="0.25">
      <c r="B60" s="141"/>
      <c r="C60" s="141"/>
      <c r="D60" s="40"/>
      <c r="E60" s="40"/>
    </row>
    <row r="61" spans="2:5" s="142" customFormat="1" ht="30" customHeight="1" x14ac:dyDescent="0.25">
      <c r="B61" s="141"/>
      <c r="C61" s="141"/>
      <c r="D61" s="40"/>
      <c r="E61" s="40"/>
    </row>
    <row r="62" spans="2:5" s="142" customFormat="1" ht="30" customHeight="1" x14ac:dyDescent="0.25">
      <c r="B62" s="141"/>
      <c r="C62" s="141"/>
      <c r="D62" s="40"/>
      <c r="E62" s="40"/>
    </row>
    <row r="63" spans="2:5" s="142" customFormat="1" ht="30" customHeight="1" x14ac:dyDescent="0.25">
      <c r="B63" s="141"/>
      <c r="C63" s="141"/>
      <c r="D63" s="40"/>
      <c r="E63" s="40"/>
    </row>
    <row r="64" spans="2:5" s="142" customFormat="1" ht="30" customHeight="1" x14ac:dyDescent="0.25">
      <c r="B64" s="141"/>
      <c r="C64" s="141"/>
      <c r="D64" s="40"/>
      <c r="E64" s="40"/>
    </row>
    <row r="65" spans="1:5" s="142" customFormat="1" ht="30" customHeight="1" x14ac:dyDescent="0.25">
      <c r="B65" s="141"/>
      <c r="C65" s="141"/>
      <c r="D65" s="40"/>
      <c r="E65" s="40"/>
    </row>
    <row r="66" spans="1:5" s="142" customFormat="1" ht="30" customHeight="1" x14ac:dyDescent="0.25">
      <c r="B66" s="141"/>
      <c r="C66" s="141"/>
      <c r="D66" s="40"/>
      <c r="E66" s="40"/>
    </row>
    <row r="67" spans="1:5" s="142" customFormat="1" ht="30" customHeight="1" x14ac:dyDescent="0.25">
      <c r="B67" s="141"/>
      <c r="C67" s="141"/>
      <c r="D67" s="40"/>
      <c r="E67" s="40"/>
    </row>
    <row r="68" spans="1:5" s="142" customFormat="1" ht="30" customHeight="1" x14ac:dyDescent="0.25">
      <c r="B68" s="141"/>
      <c r="C68" s="141"/>
      <c r="D68" s="40"/>
      <c r="E68" s="40"/>
    </row>
    <row r="69" spans="1:5" s="142" customFormat="1" ht="30" customHeight="1" x14ac:dyDescent="0.25">
      <c r="B69" s="141"/>
      <c r="C69" s="141"/>
      <c r="D69" s="40"/>
      <c r="E69" s="40"/>
    </row>
    <row r="70" spans="1:5" ht="30" customHeight="1" x14ac:dyDescent="0.25"/>
    <row r="71" spans="1:5" ht="30" customHeight="1" x14ac:dyDescent="0.25"/>
    <row r="72" spans="1:5" ht="30" customHeight="1" x14ac:dyDescent="0.25"/>
    <row r="73" spans="1:5" ht="30" customHeight="1" x14ac:dyDescent="0.25"/>
    <row r="79" spans="1:5" s="143" customFormat="1" x14ac:dyDescent="0.25">
      <c r="A79" s="147"/>
      <c r="B79" s="146" t="s">
        <v>154</v>
      </c>
      <c r="C79" s="146"/>
      <c r="D79" s="145"/>
    </row>
    <row r="80" spans="1:5" x14ac:dyDescent="0.25">
      <c r="B80" s="144"/>
      <c r="C80" s="144"/>
      <c r="D80" s="143"/>
    </row>
  </sheetData>
  <mergeCells count="5">
    <mergeCell ref="B2:D2"/>
    <mergeCell ref="B3:D3"/>
    <mergeCell ref="B4:D4"/>
    <mergeCell ref="B7:D7"/>
    <mergeCell ref="B10:D10"/>
  </mergeCells>
  <pageMargins left="0.45" right="0.45" top="0.25" bottom="0.5" header="0.3" footer="0.3"/>
  <pageSetup scale="55" orientation="landscape" r:id="rId1"/>
  <headerFooter>
    <oddFooter>&amp;L&amp;16&amp;D, 
Page &amp;P&amp;C&amp;16Green Mountain Care Board&amp;R&amp;16&amp;F,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B1:F20"/>
  <sheetViews>
    <sheetView showGridLines="0" zoomScaleNormal="100" workbookViewId="0">
      <selection activeCell="D10" sqref="D10"/>
    </sheetView>
  </sheetViews>
  <sheetFormatPr defaultColWidth="8.85546875" defaultRowHeight="15" x14ac:dyDescent="0.25"/>
  <cols>
    <col min="1" max="1" width="8.85546875" style="62"/>
    <col min="2" max="2" width="32.28515625" style="240" customWidth="1"/>
    <col min="3" max="4" width="22.28515625" style="240" customWidth="1"/>
    <col min="5" max="5" width="17.5703125" style="240" customWidth="1"/>
    <col min="6" max="6" width="19.5703125" style="240" customWidth="1"/>
    <col min="7" max="8" width="8.85546875" style="62"/>
    <col min="9" max="12" width="5.7109375" style="62" customWidth="1"/>
    <col min="13" max="16384" width="8.85546875" style="62"/>
  </cols>
  <sheetData>
    <row r="1" spans="2:6" s="257" customFormat="1" x14ac:dyDescent="0.25">
      <c r="B1" s="258"/>
      <c r="C1" s="258"/>
      <c r="D1" s="258"/>
      <c r="E1" s="258"/>
      <c r="F1" s="258"/>
    </row>
    <row r="2" spans="2:6" ht="15.75" x14ac:dyDescent="0.25">
      <c r="B2" s="367" t="s">
        <v>206</v>
      </c>
      <c r="C2" s="367"/>
      <c r="D2" s="367"/>
      <c r="E2" s="367"/>
      <c r="F2" s="367"/>
    </row>
    <row r="3" spans="2:6" ht="18.75" x14ac:dyDescent="0.3">
      <c r="B3" s="368" t="s">
        <v>187</v>
      </c>
      <c r="C3" s="369"/>
      <c r="D3" s="369"/>
      <c r="E3" s="369"/>
      <c r="F3" s="370"/>
    </row>
    <row r="4" spans="2:6" ht="18.75" x14ac:dyDescent="0.3">
      <c r="B4" s="341" t="s">
        <v>205</v>
      </c>
      <c r="C4" s="342"/>
      <c r="D4" s="342"/>
      <c r="E4" s="342"/>
      <c r="F4" s="343"/>
    </row>
    <row r="5" spans="2:6" ht="15.75" x14ac:dyDescent="0.25">
      <c r="B5" s="244"/>
      <c r="C5" s="244"/>
      <c r="D5" s="244"/>
      <c r="E5" s="244"/>
      <c r="F5" s="244"/>
    </row>
    <row r="6" spans="2:6" ht="28.5" customHeight="1" x14ac:dyDescent="0.25">
      <c r="B6" s="371" t="s">
        <v>204</v>
      </c>
      <c r="C6" s="371"/>
      <c r="D6" s="371"/>
      <c r="E6" s="371"/>
      <c r="F6" s="371"/>
    </row>
    <row r="7" spans="2:6" ht="15.75" x14ac:dyDescent="0.25">
      <c r="B7" s="244"/>
      <c r="C7" s="244"/>
      <c r="D7" s="244"/>
      <c r="E7" s="244"/>
      <c r="F7" s="244"/>
    </row>
    <row r="8" spans="2:6" ht="48" customHeight="1" x14ac:dyDescent="0.25">
      <c r="B8" s="256" t="s">
        <v>203</v>
      </c>
      <c r="C8" s="255" t="s">
        <v>202</v>
      </c>
      <c r="D8" s="255" t="s">
        <v>201</v>
      </c>
      <c r="E8" s="255" t="s">
        <v>200</v>
      </c>
      <c r="F8" s="254" t="s">
        <v>199</v>
      </c>
    </row>
    <row r="9" spans="2:6" ht="25.5" customHeight="1" x14ac:dyDescent="0.25">
      <c r="B9" s="253"/>
      <c r="C9" s="252" t="s">
        <v>198</v>
      </c>
      <c r="D9" s="252" t="s">
        <v>197</v>
      </c>
      <c r="E9" s="252" t="s">
        <v>197</v>
      </c>
      <c r="F9" s="251" t="s">
        <v>196</v>
      </c>
    </row>
    <row r="10" spans="2:6" ht="24" customHeight="1" x14ac:dyDescent="0.25">
      <c r="B10" s="248" t="s">
        <v>66</v>
      </c>
      <c r="C10" s="250" t="s">
        <v>193</v>
      </c>
      <c r="D10" s="246">
        <v>5829</v>
      </c>
      <c r="E10" s="245">
        <v>972364.60819369217</v>
      </c>
      <c r="F10" s="249"/>
    </row>
    <row r="11" spans="2:6" ht="15.75" x14ac:dyDescent="0.25">
      <c r="B11" s="248" t="s">
        <v>67</v>
      </c>
      <c r="C11" s="250" t="s">
        <v>193</v>
      </c>
      <c r="D11" s="246">
        <v>7471</v>
      </c>
      <c r="E11" s="245">
        <v>2813456.1094466052</v>
      </c>
      <c r="F11" s="249">
        <v>-5000000</v>
      </c>
    </row>
    <row r="12" spans="2:6" ht="15.75" x14ac:dyDescent="0.25">
      <c r="B12" s="248" t="s">
        <v>195</v>
      </c>
      <c r="C12" s="250" t="s">
        <v>193</v>
      </c>
      <c r="D12" s="246">
        <v>11145</v>
      </c>
      <c r="E12" s="245"/>
      <c r="F12" s="249"/>
    </row>
    <row r="13" spans="2:6" ht="15.75" x14ac:dyDescent="0.25">
      <c r="B13" s="248" t="s">
        <v>194</v>
      </c>
      <c r="C13" s="250" t="s">
        <v>193</v>
      </c>
      <c r="D13" s="246"/>
      <c r="E13" s="245"/>
      <c r="F13" s="249"/>
    </row>
    <row r="14" spans="2:6" ht="15.75" x14ac:dyDescent="0.25">
      <c r="B14" s="248" t="s">
        <v>192</v>
      </c>
      <c r="C14" s="247"/>
      <c r="D14" s="246">
        <v>24445</v>
      </c>
      <c r="E14" s="245">
        <v>3785820.7176402975</v>
      </c>
      <c r="F14" s="245">
        <v>-5000000</v>
      </c>
    </row>
    <row r="15" spans="2:6" ht="15.75" x14ac:dyDescent="0.25">
      <c r="B15" s="244"/>
    </row>
    <row r="16" spans="2:6" ht="15.75" x14ac:dyDescent="0.25">
      <c r="B16" s="243"/>
      <c r="E16" s="242"/>
    </row>
    <row r="17" spans="2:2" x14ac:dyDescent="0.25">
      <c r="B17" s="241" t="s">
        <v>191</v>
      </c>
    </row>
    <row r="18" spans="2:2" x14ac:dyDescent="0.25">
      <c r="B18" s="241" t="s">
        <v>190</v>
      </c>
    </row>
    <row r="19" spans="2:2" x14ac:dyDescent="0.25">
      <c r="B19" s="241" t="s">
        <v>189</v>
      </c>
    </row>
    <row r="20" spans="2:2" x14ac:dyDescent="0.25">
      <c r="B20" s="241"/>
    </row>
  </sheetData>
  <mergeCells count="4">
    <mergeCell ref="B2:F2"/>
    <mergeCell ref="B3:F3"/>
    <mergeCell ref="B4:F4"/>
    <mergeCell ref="B6:F6"/>
  </mergeCells>
  <pageMargins left="0.7" right="0.7" top="0.75" bottom="0.75" header="0.3" footer="0.3"/>
  <pageSetup orientation="landscape" r:id="rId1"/>
  <headerFooter>
    <oddFooter>&amp;L&amp;D
Page &amp;P&amp;R&amp;F,&amp;A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pageSetUpPr fitToPage="1"/>
  </sheetPr>
  <dimension ref="B2:L31"/>
  <sheetViews>
    <sheetView showGridLines="0" zoomScale="94" zoomScaleNormal="94" zoomScaleSheetLayoutView="55" workbookViewId="0">
      <selection activeCell="K12" sqref="K12"/>
    </sheetView>
  </sheetViews>
  <sheetFormatPr defaultColWidth="9.140625" defaultRowHeight="15" customHeight="1" x14ac:dyDescent="0.25"/>
  <cols>
    <col min="1" max="1" width="3.5703125" style="259" customWidth="1"/>
    <col min="2" max="2" width="39.7109375" style="259" customWidth="1"/>
    <col min="3" max="3" width="24" style="259" customWidth="1"/>
    <col min="4" max="8" width="22.7109375" style="259" customWidth="1"/>
    <col min="9" max="9" width="24.140625" style="259" customWidth="1"/>
    <col min="10" max="12" width="20.140625" style="259" customWidth="1"/>
    <col min="13" max="16384" width="9.140625" style="259"/>
  </cols>
  <sheetData>
    <row r="2" spans="2:12" s="62" customFormat="1" ht="15.75" x14ac:dyDescent="0.25">
      <c r="B2" s="367" t="s">
        <v>231</v>
      </c>
      <c r="C2" s="367"/>
      <c r="D2" s="367"/>
      <c r="E2" s="367"/>
      <c r="F2" s="367"/>
      <c r="G2" s="367"/>
      <c r="H2" s="367"/>
      <c r="I2" s="367"/>
      <c r="J2" s="367"/>
      <c r="K2" s="367"/>
      <c r="L2" s="367"/>
    </row>
    <row r="3" spans="2:12" s="62" customFormat="1" ht="18.75" x14ac:dyDescent="0.3">
      <c r="B3" s="368" t="s">
        <v>230</v>
      </c>
      <c r="C3" s="369"/>
      <c r="D3" s="369"/>
      <c r="E3" s="369"/>
      <c r="F3" s="369"/>
      <c r="G3" s="369"/>
      <c r="H3" s="369"/>
      <c r="I3" s="369"/>
      <c r="J3" s="369"/>
      <c r="K3" s="369"/>
      <c r="L3" s="370"/>
    </row>
    <row r="4" spans="2:12" s="62" customFormat="1" ht="18.75" x14ac:dyDescent="0.3">
      <c r="B4" s="341" t="s">
        <v>229</v>
      </c>
      <c r="C4" s="342"/>
      <c r="D4" s="342"/>
      <c r="E4" s="342"/>
      <c r="F4" s="342"/>
      <c r="G4" s="342"/>
      <c r="H4" s="342"/>
      <c r="I4" s="342"/>
      <c r="J4" s="342"/>
      <c r="K4" s="342"/>
      <c r="L4" s="343"/>
    </row>
    <row r="5" spans="2:12" s="257" customFormat="1" ht="18.75" x14ac:dyDescent="0.3">
      <c r="B5" s="292"/>
      <c r="C5" s="292"/>
      <c r="D5" s="292"/>
      <c r="E5" s="292"/>
      <c r="F5" s="292"/>
      <c r="G5" s="292"/>
      <c r="H5" s="292"/>
      <c r="I5" s="292"/>
      <c r="J5" s="292"/>
      <c r="K5" s="292"/>
      <c r="L5" s="292"/>
    </row>
    <row r="6" spans="2:12" s="257" customFormat="1" ht="18.75" customHeight="1" x14ac:dyDescent="0.25">
      <c r="B6" s="372" t="s">
        <v>228</v>
      </c>
      <c r="C6" s="372"/>
      <c r="D6" s="372"/>
      <c r="E6" s="372"/>
      <c r="F6" s="372"/>
      <c r="G6" s="372"/>
      <c r="H6" s="372"/>
      <c r="I6" s="372"/>
      <c r="J6" s="372"/>
      <c r="K6" s="372"/>
      <c r="L6" s="372"/>
    </row>
    <row r="7" spans="2:12" s="257" customFormat="1" ht="18.75" customHeight="1" x14ac:dyDescent="0.25">
      <c r="B7" s="372"/>
      <c r="C7" s="372"/>
      <c r="D7" s="372"/>
      <c r="E7" s="372"/>
      <c r="F7" s="372"/>
      <c r="G7" s="372"/>
      <c r="H7" s="372"/>
      <c r="I7" s="372"/>
      <c r="J7" s="372"/>
      <c r="K7" s="372"/>
      <c r="L7" s="372"/>
    </row>
    <row r="8" spans="2:12" s="257" customFormat="1" ht="18.75" x14ac:dyDescent="0.3">
      <c r="B8" s="291"/>
      <c r="C8" s="291"/>
      <c r="D8" s="291"/>
      <c r="E8" s="291"/>
      <c r="F8" s="291"/>
      <c r="G8" s="291"/>
      <c r="H8" s="291"/>
    </row>
    <row r="9" spans="2:12" s="288" customFormat="1" x14ac:dyDescent="0.25">
      <c r="B9" s="290"/>
      <c r="D9" s="290"/>
      <c r="E9" s="290"/>
      <c r="F9" s="290"/>
      <c r="G9" s="290"/>
      <c r="H9" s="290"/>
      <c r="I9" s="289"/>
      <c r="J9" s="289"/>
      <c r="K9" s="289"/>
      <c r="L9" s="289"/>
    </row>
    <row r="10" spans="2:12" s="282" customFormat="1" ht="15" customHeight="1" x14ac:dyDescent="0.25">
      <c r="B10" s="373" t="s">
        <v>227</v>
      </c>
      <c r="C10" s="287" t="s">
        <v>226</v>
      </c>
      <c r="D10" s="286" t="s">
        <v>226</v>
      </c>
      <c r="E10" s="285" t="s">
        <v>225</v>
      </c>
      <c r="F10" s="284" t="s">
        <v>224</v>
      </c>
      <c r="G10" s="286" t="s">
        <v>226</v>
      </c>
      <c r="H10" s="285" t="s">
        <v>225</v>
      </c>
      <c r="I10" s="284" t="s">
        <v>224</v>
      </c>
      <c r="J10" s="285" t="s">
        <v>226</v>
      </c>
      <c r="K10" s="285" t="s">
        <v>225</v>
      </c>
      <c r="L10" s="284" t="s">
        <v>224</v>
      </c>
    </row>
    <row r="11" spans="2:12" s="282" customFormat="1" ht="15" customHeight="1" x14ac:dyDescent="0.25">
      <c r="B11" s="374"/>
      <c r="C11" s="283" t="s">
        <v>223</v>
      </c>
      <c r="D11" s="375" t="s">
        <v>222</v>
      </c>
      <c r="E11" s="376"/>
      <c r="F11" s="377"/>
      <c r="G11" s="375" t="s">
        <v>221</v>
      </c>
      <c r="H11" s="376"/>
      <c r="I11" s="377"/>
      <c r="J11" s="376" t="s">
        <v>220</v>
      </c>
      <c r="K11" s="376"/>
      <c r="L11" s="377"/>
    </row>
    <row r="12" spans="2:12" ht="15" customHeight="1" x14ac:dyDescent="0.25">
      <c r="B12" s="281" t="s">
        <v>219</v>
      </c>
      <c r="C12" s="276">
        <v>17572592</v>
      </c>
      <c r="D12" s="280">
        <v>17383734</v>
      </c>
      <c r="E12" s="279">
        <v>17383734</v>
      </c>
      <c r="F12" s="278">
        <v>0</v>
      </c>
      <c r="G12" s="280">
        <v>188858</v>
      </c>
      <c r="H12" s="279">
        <v>188858</v>
      </c>
      <c r="I12" s="278">
        <v>0</v>
      </c>
      <c r="J12" s="279"/>
      <c r="K12" s="279"/>
      <c r="L12" s="278"/>
    </row>
    <row r="13" spans="2:12" ht="15" customHeight="1" x14ac:dyDescent="0.25">
      <c r="B13" s="281" t="s">
        <v>218</v>
      </c>
      <c r="C13" s="276">
        <v>0</v>
      </c>
      <c r="D13" s="280">
        <v>0</v>
      </c>
      <c r="E13" s="279">
        <v>0</v>
      </c>
      <c r="F13" s="278">
        <v>0</v>
      </c>
      <c r="G13" s="280">
        <v>0</v>
      </c>
      <c r="H13" s="279">
        <v>0</v>
      </c>
      <c r="I13" s="278">
        <v>0</v>
      </c>
      <c r="J13" s="279"/>
      <c r="K13" s="279"/>
      <c r="L13" s="278"/>
    </row>
    <row r="14" spans="2:12" ht="15" customHeight="1" x14ac:dyDescent="0.25">
      <c r="B14" s="281" t="s">
        <v>217</v>
      </c>
      <c r="C14" s="276">
        <v>7990772</v>
      </c>
      <c r="D14" s="280">
        <v>7990772</v>
      </c>
      <c r="E14" s="279">
        <v>6740772</v>
      </c>
      <c r="F14" s="278">
        <v>0</v>
      </c>
      <c r="G14" s="280">
        <v>0</v>
      </c>
      <c r="H14" s="279">
        <v>1250000</v>
      </c>
      <c r="I14" s="278">
        <v>0</v>
      </c>
      <c r="J14" s="279"/>
      <c r="K14" s="279"/>
      <c r="L14" s="278"/>
    </row>
    <row r="15" spans="2:12" ht="15" customHeight="1" x14ac:dyDescent="0.25">
      <c r="B15" s="281" t="s">
        <v>216</v>
      </c>
      <c r="C15" s="276">
        <v>156999</v>
      </c>
      <c r="D15" s="280">
        <v>156999</v>
      </c>
      <c r="E15" s="279">
        <v>141299</v>
      </c>
      <c r="F15" s="278">
        <v>0</v>
      </c>
      <c r="G15" s="280">
        <v>0</v>
      </c>
      <c r="H15" s="279">
        <v>15700</v>
      </c>
      <c r="I15" s="278">
        <v>0</v>
      </c>
      <c r="J15" s="279"/>
      <c r="K15" s="279"/>
      <c r="L15" s="278"/>
    </row>
    <row r="16" spans="2:12" ht="15" customHeight="1" x14ac:dyDescent="0.25">
      <c r="B16" s="281" t="s">
        <v>215</v>
      </c>
      <c r="C16" s="276">
        <v>967600</v>
      </c>
      <c r="D16" s="280">
        <v>971600</v>
      </c>
      <c r="E16" s="279">
        <v>971600</v>
      </c>
      <c r="F16" s="278">
        <v>0</v>
      </c>
      <c r="G16" s="280">
        <v>-4000</v>
      </c>
      <c r="H16" s="279">
        <v>-4000</v>
      </c>
      <c r="I16" s="278">
        <v>0</v>
      </c>
      <c r="J16" s="279"/>
      <c r="K16" s="279"/>
      <c r="L16" s="278"/>
    </row>
    <row r="17" spans="2:12" ht="15" customHeight="1" x14ac:dyDescent="0.25">
      <c r="B17" s="281" t="s">
        <v>214</v>
      </c>
      <c r="C17" s="276">
        <v>0</v>
      </c>
      <c r="D17" s="280">
        <v>0</v>
      </c>
      <c r="E17" s="279">
        <v>0</v>
      </c>
      <c r="F17" s="278">
        <v>0</v>
      </c>
      <c r="G17" s="280">
        <v>0</v>
      </c>
      <c r="H17" s="279">
        <v>0</v>
      </c>
      <c r="I17" s="278">
        <v>0</v>
      </c>
      <c r="J17" s="279"/>
      <c r="K17" s="279"/>
      <c r="L17" s="278"/>
    </row>
    <row r="18" spans="2:12" ht="15" customHeight="1" x14ac:dyDescent="0.25">
      <c r="B18" s="281" t="s">
        <v>213</v>
      </c>
      <c r="C18" s="276">
        <v>0</v>
      </c>
      <c r="D18" s="280">
        <v>0</v>
      </c>
      <c r="E18" s="279">
        <v>0</v>
      </c>
      <c r="F18" s="278">
        <v>0</v>
      </c>
      <c r="G18" s="280">
        <v>0</v>
      </c>
      <c r="H18" s="279">
        <v>0</v>
      </c>
      <c r="I18" s="278">
        <v>0</v>
      </c>
      <c r="J18" s="279"/>
      <c r="K18" s="279"/>
      <c r="L18" s="278"/>
    </row>
    <row r="19" spans="2:12" ht="15" customHeight="1" x14ac:dyDescent="0.25">
      <c r="B19" s="281" t="s">
        <v>212</v>
      </c>
      <c r="C19" s="276">
        <v>0</v>
      </c>
      <c r="D19" s="280">
        <v>0</v>
      </c>
      <c r="E19" s="279">
        <v>0</v>
      </c>
      <c r="F19" s="278">
        <v>0</v>
      </c>
      <c r="G19" s="280">
        <v>0</v>
      </c>
      <c r="H19" s="279">
        <v>0</v>
      </c>
      <c r="I19" s="278">
        <v>0</v>
      </c>
      <c r="J19" s="279"/>
      <c r="K19" s="279"/>
      <c r="L19" s="278"/>
    </row>
    <row r="20" spans="2:12" ht="15" customHeight="1" x14ac:dyDescent="0.25">
      <c r="B20" s="281" t="s">
        <v>211</v>
      </c>
      <c r="C20" s="276">
        <v>242574</v>
      </c>
      <c r="D20" s="280">
        <v>0</v>
      </c>
      <c r="E20" s="279">
        <v>0</v>
      </c>
      <c r="F20" s="278">
        <v>0</v>
      </c>
      <c r="G20" s="280">
        <v>242574</v>
      </c>
      <c r="H20" s="279">
        <v>242574</v>
      </c>
      <c r="I20" s="278">
        <v>0</v>
      </c>
      <c r="J20" s="279"/>
      <c r="K20" s="279"/>
      <c r="L20" s="278"/>
    </row>
    <row r="21" spans="2:12" ht="15" customHeight="1" x14ac:dyDescent="0.25">
      <c r="B21" s="281" t="s">
        <v>210</v>
      </c>
      <c r="C21" s="276">
        <v>145856</v>
      </c>
      <c r="D21" s="280">
        <v>96609</v>
      </c>
      <c r="E21" s="279">
        <v>83279</v>
      </c>
      <c r="F21" s="278">
        <v>0</v>
      </c>
      <c r="G21" s="280">
        <v>49247</v>
      </c>
      <c r="H21" s="279">
        <v>49247</v>
      </c>
      <c r="I21" s="278">
        <v>0</v>
      </c>
      <c r="J21" s="279"/>
      <c r="K21" s="279"/>
      <c r="L21" s="278"/>
    </row>
    <row r="22" spans="2:12" ht="15" customHeight="1" x14ac:dyDescent="0.25">
      <c r="B22" s="277" t="s">
        <v>210</v>
      </c>
      <c r="C22" s="276"/>
      <c r="D22" s="275"/>
      <c r="E22" s="275"/>
      <c r="F22" s="274"/>
      <c r="G22" s="275"/>
      <c r="H22" s="275"/>
      <c r="I22" s="274"/>
      <c r="J22" s="275"/>
      <c r="K22" s="275"/>
      <c r="L22" s="274"/>
    </row>
    <row r="23" spans="2:12" ht="15" customHeight="1" thickBot="1" x14ac:dyDescent="0.3">
      <c r="B23" s="273" t="s">
        <v>209</v>
      </c>
      <c r="C23" s="272">
        <f t="shared" ref="C23:L23" si="0">SUM(C12:C22)</f>
        <v>27076393</v>
      </c>
      <c r="D23" s="271">
        <f t="shared" si="0"/>
        <v>26599714</v>
      </c>
      <c r="E23" s="270">
        <f t="shared" si="0"/>
        <v>25320684</v>
      </c>
      <c r="F23" s="269">
        <f t="shared" si="0"/>
        <v>0</v>
      </c>
      <c r="G23" s="268">
        <f t="shared" si="0"/>
        <v>476679</v>
      </c>
      <c r="H23" s="267">
        <f t="shared" si="0"/>
        <v>1742379</v>
      </c>
      <c r="I23" s="266">
        <f t="shared" si="0"/>
        <v>0</v>
      </c>
      <c r="J23" s="267">
        <f t="shared" si="0"/>
        <v>0</v>
      </c>
      <c r="K23" s="267">
        <f t="shared" si="0"/>
        <v>0</v>
      </c>
      <c r="L23" s="266">
        <f t="shared" si="0"/>
        <v>0</v>
      </c>
    </row>
    <row r="24" spans="2:12" ht="15" customHeight="1" thickTop="1" x14ac:dyDescent="0.25"/>
    <row r="25" spans="2:12" ht="15" customHeight="1" x14ac:dyDescent="0.25">
      <c r="B25" s="265" t="s">
        <v>208</v>
      </c>
    </row>
    <row r="26" spans="2:12" ht="15" customHeight="1" x14ac:dyDescent="0.25">
      <c r="B26" s="264" t="s">
        <v>207</v>
      </c>
      <c r="C26" s="260">
        <f>+D26+G26+J26</f>
        <v>0</v>
      </c>
      <c r="D26" s="263">
        <v>9611433</v>
      </c>
      <c r="E26" s="262">
        <v>0</v>
      </c>
      <c r="F26" s="261">
        <v>9611433</v>
      </c>
      <c r="G26" s="263">
        <v>-3250000</v>
      </c>
      <c r="H26" s="262">
        <v>0</v>
      </c>
      <c r="I26" s="261">
        <v>6361433</v>
      </c>
      <c r="J26" s="263">
        <v>-6361433</v>
      </c>
      <c r="K26" s="262">
        <v>0</v>
      </c>
      <c r="L26" s="261">
        <v>0</v>
      </c>
    </row>
    <row r="31" spans="2:12" ht="15" customHeight="1" x14ac:dyDescent="0.25">
      <c r="D31" s="260"/>
    </row>
  </sheetData>
  <mergeCells count="8">
    <mergeCell ref="B2:L2"/>
    <mergeCell ref="B3:L3"/>
    <mergeCell ref="B4:L4"/>
    <mergeCell ref="B6:L7"/>
    <mergeCell ref="B10:B11"/>
    <mergeCell ref="D11:F11"/>
    <mergeCell ref="G11:I11"/>
    <mergeCell ref="J11:L11"/>
  </mergeCells>
  <pageMargins left="0.2" right="0.2" top="0.25" bottom="0.75" header="0.3" footer="0.3"/>
  <pageSetup scale="50" fitToHeight="0" orientation="landscape" r:id="rId1"/>
  <headerFooter>
    <oddFooter>&amp;L&amp;D
Page &amp;P&amp;R&amp;F,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Overview</vt:lpstr>
      <vt:lpstr>1. Reconciliation_C</vt:lpstr>
      <vt:lpstr>2. Charge and NPR Detail_C</vt:lpstr>
      <vt:lpstr>3. Utilization_C</vt:lpstr>
      <vt:lpstr>4. Inflation_C</vt:lpstr>
      <vt:lpstr>5. Vaccine Clinics and TestingC</vt:lpstr>
      <vt:lpstr>6. Value Based Care ParticipatC</vt:lpstr>
      <vt:lpstr>7. COVID-19 Advances, Relief C</vt:lpstr>
      <vt:lpstr>'1. Reconciliation_C'!Print_Area</vt:lpstr>
      <vt:lpstr>'2. Charge and NPR Detail_C'!Print_Area</vt:lpstr>
      <vt:lpstr>'3. Utilization_C'!Print_Area</vt:lpstr>
      <vt:lpstr>'4. Inflation_C'!Print_Area</vt:lpstr>
      <vt:lpstr>'5. Vaccine Clinics and TestingC'!Print_Area</vt:lpstr>
      <vt:lpstr>'6. Value Based Care ParticipatC'!Print_Area</vt:lpstr>
      <vt:lpstr>Overview!Print_Area</vt:lpstr>
      <vt:lpstr>'1. Reconciliation_C'!Print_Titles</vt:lpstr>
    </vt:vector>
  </TitlesOfParts>
  <Company>The University of Vermont Health 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William</dc:creator>
  <cp:lastModifiedBy>Perry, Lori</cp:lastModifiedBy>
  <dcterms:created xsi:type="dcterms:W3CDTF">2021-06-30T16:01:36Z</dcterms:created>
  <dcterms:modified xsi:type="dcterms:W3CDTF">2021-07-14T14:57:02Z</dcterms:modified>
</cp:coreProperties>
</file>