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13_ncr:1_{516177D3-5437-420A-A16D-AA889AEC72E1}" xr6:coauthVersionLast="47" xr6:coauthVersionMax="47" xr10:uidLastSave="{00000000-0000-0000-0000-000000000000}"/>
  <bookViews>
    <workbookView xWindow="-120" yWindow="-120" windowWidth="29040" windowHeight="15840" activeTab="1" xr2:uid="{00000000-000D-0000-FFFF-FFFF00000000}"/>
  </bookViews>
  <sheets>
    <sheet name="Overview" sheetId="8" r:id="rId1"/>
    <sheet name="1. Reconciliation_P" sheetId="1" r:id="rId2"/>
    <sheet name="2. Charge and NPR Detail_P" sheetId="2" r:id="rId3"/>
    <sheet name="3. Utilization_P" sheetId="3" r:id="rId4"/>
    <sheet name="4. Inflation_P" sheetId="4" r:id="rId5"/>
    <sheet name="5. Vaccine Clinics and Test (2" sheetId="5" r:id="rId6"/>
    <sheet name="6. Value Based Care Partici_P" sheetId="6" r:id="rId7"/>
    <sheet name="7. COVID-19 Advances, Relie_P"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Order1" hidden="1">0</definedName>
    <definedName name="_Order2" hidden="1">0</definedName>
    <definedName name="ACCT">[1]Hidden!$F$11</definedName>
    <definedName name="ADCTable">[2]ADC!$W$70:$AM$224</definedName>
    <definedName name="BudgetInput">'[3]Budget Input'!$C$10:$AN$302</definedName>
    <definedName name="colgroup">[1]Orientation!$G$6</definedName>
    <definedName name="colsegment">[1]Orientation!$F$6</definedName>
    <definedName name="Column1">[4]Options!$A$3:$A$85</definedName>
    <definedName name="Column2">[4]Options!$G$3:$G$120</definedName>
    <definedName name="Complexity_Factor">'[5]Client Profile'!$L$9</definedName>
    <definedName name="Consulting_Complexity_Factor">[5]Assumptions!$L$30</definedName>
    <definedName name="Contract_Complexity_Factor">[5]Assumptions!$K$30</definedName>
    <definedName name="Conversion_Complexity_Factor">[5]Assumptions!$H$30</definedName>
    <definedName name="DEPT">[1]Hidden!$D$11</definedName>
    <definedName name="drlFilter">[1]Settings!$D$27</definedName>
    <definedName name="filter">[1]Settings!$B$14:$H$25</definedName>
    <definedName name="fy2000_budget">'[6]FY Budget Items'!$B$15:$AA$26</definedName>
    <definedName name="FY2001_budget">'[6]FY Budget Items'!$B$2:$AF$13</definedName>
    <definedName name="FY2004_budget">'[6]FY Budget Items'!$B$2:$AS$13</definedName>
    <definedName name="FY2005_budget">'[6]FY Budget Items'!$B$2:$BB$13</definedName>
    <definedName name="Hardware_Complexity_Factor">[5]Assumptions!$C$30</definedName>
    <definedName name="Hardware_Depreciation_Term">[5]Assumptions!$C$20</definedName>
    <definedName name="hide1">[7]Cover!$A$18:$B$29</definedName>
    <definedName name="Interface_Complexity_Factor">[5]Assumptions!$G$30</definedName>
    <definedName name="Level">'[5]Client Profile'!$L$7</definedName>
    <definedName name="LookupTable">'[3]Budget Input'!$H$882:$N$905</definedName>
    <definedName name="MetaSet">[1]Orientation!$C$22</definedName>
    <definedName name="NetGross">'[8]Net to Gross'!$A$6:$L$132</definedName>
    <definedName name="Network_Complexity_Factor">[5]Assumptions!$E$30</definedName>
    <definedName name="Options">[9]List!$B$3:$B$52</definedName>
    <definedName name="Peripheral_Complexity_Factor">[5]Assumptions!$F$30</definedName>
    <definedName name="Peripheral_Depreciation_Term">[5]Assumptions!$C$22</definedName>
    <definedName name="PosChange">'[10]Detailed Changes'!$B$41:$D$52</definedName>
    <definedName name="Prescriptions" localSheetId="0" hidden="1">{"add",#N/A,FALSE,"code"}</definedName>
    <definedName name="Prescriptions" hidden="1">{"add",#N/A,FALSE,"code"}</definedName>
    <definedName name="primtbl">[1]Orientation!$C$23</definedName>
    <definedName name="_xlnm.Print_Area" localSheetId="1">'1. Reconciliation_P'!$B$2:$L$118</definedName>
    <definedName name="_xlnm.Print_Area" localSheetId="2">'2. Charge and NPR Detail_P'!$A$2:$J$64</definedName>
    <definedName name="_xlnm.Print_Area" localSheetId="3">'3. Utilization_P'!$B$1:$D$20</definedName>
    <definedName name="_xlnm.Print_Area" localSheetId="4">'4. Inflation_P'!$B$1:$G$23</definedName>
    <definedName name="_xlnm.Print_Area" localSheetId="5">'5. Vaccine Clinics and Test (2'!$B$2:$D$48</definedName>
    <definedName name="_xlnm.Print_Area" localSheetId="6">'6. Value Based Care Partici_P'!$B$2:$F$22</definedName>
    <definedName name="_xlnm.Print_Area" localSheetId="0">Overview!$A$1:$B$13</definedName>
    <definedName name="_xlnm.Print_Titles" localSheetId="1">'1. Reconciliation_P'!$2:$4</definedName>
    <definedName name="_xlnm.Print_Titles" localSheetId="0">#REF!</definedName>
    <definedName name="_xlnm.Print_Titles">#REF!</definedName>
    <definedName name="report_type">[1]Orientation!$C$24</definedName>
    <definedName name="ReportVersion">[1]Settings!$D$5</definedName>
    <definedName name="RevbyPayor">[8]Stats!$A$8:$V$124</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cenGrpList">OFFSET([11]Control!$AG$1,0,0,COUNTIF([11]Control!$AG:$AG,"&gt;"""),1)</definedName>
    <definedName name="Sequential_Group">[1]Settings!$J$6</definedName>
    <definedName name="Sequential_Segment">[1]Settings!$I$6</definedName>
    <definedName name="Sequential_Sort">[1]Settings!$I$10:$J$11</definedName>
    <definedName name="Slicer_Category">#N/A</definedName>
    <definedName name="Software_Complexity_Factor">[5]Assumptions!$D$30</definedName>
    <definedName name="Software_Depreciation_Term">[5]Assumptions!$C$21</definedName>
    <definedName name="Staff_Complexity_Factor">[5]Assumptions!$I$30</definedName>
    <definedName name="STAT">[12]List!$A$2:$A$88</definedName>
    <definedName name="Stat2">[12]List!$A$2:$A$88</definedName>
    <definedName name="Supplemental_filter">[1]Settings!$C$31</definedName>
    <definedName name="Time">[4]Options!$L$4:$L$49</definedName>
    <definedName name="timeseries">[1]Orientation!$B$6:$C$13</definedName>
    <definedName name="Types">[13]t!$A$2:$A$7</definedName>
    <definedName name="Vendor_Complexity_Factor">[5]Assumptions!$J$30</definedName>
    <definedName name="w" localSheetId="0" hidden="1">{"add",#N/A,FALSE,"code"}</definedName>
    <definedName name="w" hidden="1">{"add",#N/A,FALSE,"code"}</definedName>
    <definedName name="wrn.rep1." localSheetId="0" hidden="1">{"add",#N/A,FALSE,"code"}</definedName>
    <definedName name="wrn.rep1." hidden="1">{"add",#N/A,FALSE,"code"}</definedName>
    <definedName name="wrn.rep1._1" localSheetId="0" hidden="1">{"add",#N/A,FALSE,"code"}</definedName>
    <definedName name="wrn.rep1._1" hidden="1">{"add",#N/A,FALSE,"code"}</definedName>
    <definedName name="xperiod">[1]Orientation!$G$15</definedName>
    <definedName name="xtabin">[1]Hidden!$D$10:$H$11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7" l="1"/>
  <c r="C22" i="7" s="1"/>
  <c r="D22" i="7"/>
  <c r="E22" i="7"/>
  <c r="F22" i="7"/>
  <c r="G22" i="7"/>
  <c r="H22" i="7"/>
  <c r="I22" i="7"/>
  <c r="J22" i="7"/>
  <c r="K22" i="7"/>
  <c r="L22" i="7"/>
  <c r="I25" i="7"/>
  <c r="J25" i="7"/>
  <c r="C23" i="5"/>
  <c r="D23" i="5"/>
  <c r="C28" i="1" s="1"/>
  <c r="C27" i="5"/>
  <c r="C28" i="5" s="1"/>
  <c r="C38" i="5" s="1"/>
  <c r="D27" i="5"/>
  <c r="F7" i="4"/>
  <c r="F8" i="4"/>
  <c r="F9" i="4"/>
  <c r="F10" i="4"/>
  <c r="F11" i="4"/>
  <c r="F12" i="4"/>
  <c r="F13" i="4"/>
  <c r="F14" i="4"/>
  <c r="F15" i="4"/>
  <c r="F16" i="4"/>
  <c r="F17" i="4"/>
  <c r="F18" i="4"/>
  <c r="D19" i="4"/>
  <c r="C39" i="1" s="1"/>
  <c r="D15" i="3"/>
  <c r="C18" i="3" s="1"/>
  <c r="D17" i="3"/>
  <c r="C15" i="2"/>
  <c r="D21" i="2"/>
  <c r="D22" i="2"/>
  <c r="D23" i="2"/>
  <c r="C25" i="2"/>
  <c r="C40" i="2" s="1"/>
  <c r="E25" i="2"/>
  <c r="D25" i="2" s="1"/>
  <c r="F25" i="2"/>
  <c r="G25" i="2"/>
  <c r="H25" i="2"/>
  <c r="I25" i="2"/>
  <c r="J25" i="2"/>
  <c r="C39" i="2"/>
  <c r="D39" i="2"/>
  <c r="E39" i="2"/>
  <c r="F39" i="2"/>
  <c r="G39" i="2"/>
  <c r="H39" i="2"/>
  <c r="I39" i="2"/>
  <c r="J39" i="2"/>
  <c r="C49" i="2"/>
  <c r="D49" i="2"/>
  <c r="E49" i="2"/>
  <c r="F49" i="2"/>
  <c r="G49" i="2"/>
  <c r="H49" i="2"/>
  <c r="C53" i="2"/>
  <c r="C11" i="1"/>
  <c r="C54" i="2" s="1"/>
  <c r="C55" i="2" s="1"/>
  <c r="C12" i="1"/>
  <c r="C13" i="1"/>
  <c r="C14" i="1"/>
  <c r="C15" i="1"/>
  <c r="C16" i="1"/>
  <c r="C17" i="1"/>
  <c r="C18" i="1"/>
  <c r="C19" i="1"/>
  <c r="C20" i="1"/>
  <c r="C21" i="1"/>
  <c r="C22" i="1"/>
  <c r="D23" i="1"/>
  <c r="D26" i="1" s="1"/>
  <c r="E23" i="1"/>
  <c r="E26" i="1" s="1"/>
  <c r="F23" i="1"/>
  <c r="F25" i="1" s="1"/>
  <c r="G23" i="1"/>
  <c r="G25" i="1" s="1"/>
  <c r="H23" i="1"/>
  <c r="H25" i="1"/>
  <c r="F26" i="1"/>
  <c r="G26" i="1"/>
  <c r="H26" i="1"/>
  <c r="D38" i="1"/>
  <c r="D40" i="1"/>
  <c r="D41" i="1"/>
  <c r="D42" i="1"/>
  <c r="D43" i="1"/>
  <c r="D44" i="1"/>
  <c r="D45" i="1"/>
  <c r="D46" i="1"/>
  <c r="D47" i="1"/>
  <c r="D48" i="1"/>
  <c r="D49" i="1"/>
  <c r="D50" i="1"/>
  <c r="D51" i="1"/>
  <c r="D52" i="1"/>
  <c r="D53" i="1"/>
  <c r="C59" i="1"/>
  <c r="C72" i="1"/>
  <c r="C73" i="1"/>
  <c r="C74" i="1"/>
  <c r="C75" i="1"/>
  <c r="C76" i="1"/>
  <c r="C77" i="1"/>
  <c r="C78" i="1"/>
  <c r="C79" i="1"/>
  <c r="C80" i="1"/>
  <c r="C81" i="1"/>
  <c r="C82" i="1"/>
  <c r="C83" i="1"/>
  <c r="D84" i="1"/>
  <c r="D86" i="1" s="1"/>
  <c r="E84" i="1"/>
  <c r="E87" i="1" s="1"/>
  <c r="F84" i="1"/>
  <c r="F87" i="1" s="1"/>
  <c r="G84" i="1"/>
  <c r="G86" i="1" s="1"/>
  <c r="H84" i="1"/>
  <c r="H86" i="1" s="1"/>
  <c r="E86" i="1"/>
  <c r="F86" i="1"/>
  <c r="H87" i="1"/>
  <c r="D96" i="1"/>
  <c r="D97" i="1"/>
  <c r="D98" i="1"/>
  <c r="D99" i="1"/>
  <c r="D100" i="1"/>
  <c r="D101" i="1"/>
  <c r="D102" i="1"/>
  <c r="D103" i="1"/>
  <c r="D104" i="1"/>
  <c r="D105" i="1"/>
  <c r="D106" i="1"/>
  <c r="D107" i="1"/>
  <c r="D108" i="1"/>
  <c r="D109" i="1"/>
  <c r="D110" i="1"/>
  <c r="C111" i="1"/>
  <c r="C113" i="1" s="1"/>
  <c r="C114" i="1" s="1"/>
  <c r="C84" i="1" l="1"/>
  <c r="C89" i="1" s="1"/>
  <c r="C90" i="1" s="1"/>
  <c r="L25" i="7"/>
  <c r="E25" i="1"/>
  <c r="F53" i="2"/>
  <c r="D25" i="1"/>
  <c r="D53" i="2"/>
  <c r="E53" i="2" s="1"/>
  <c r="C116" i="1"/>
  <c r="C117" i="1" s="1"/>
  <c r="G87" i="1"/>
  <c r="E40" i="2"/>
  <c r="D28" i="5"/>
  <c r="D38" i="5" s="1"/>
  <c r="D45" i="5" s="1"/>
  <c r="D111" i="1"/>
  <c r="D87" i="1"/>
  <c r="C23" i="1"/>
  <c r="C25" i="1" s="1"/>
  <c r="D54" i="2" s="1"/>
  <c r="D55" i="2" s="1"/>
  <c r="C45" i="5"/>
  <c r="C42" i="5"/>
  <c r="C46" i="5" s="1"/>
  <c r="C54" i="1"/>
  <c r="D39" i="1"/>
  <c r="D54" i="1" s="1"/>
  <c r="D42" i="5"/>
  <c r="D46" i="5" s="1"/>
  <c r="C87" i="1" l="1"/>
  <c r="F54" i="2"/>
  <c r="F55" i="2" s="1"/>
  <c r="C26" i="1"/>
  <c r="E54" i="2" s="1"/>
  <c r="E55" i="2" s="1"/>
  <c r="C86" i="1"/>
  <c r="C29" i="1"/>
  <c r="C31" i="1" s="1"/>
  <c r="C32" i="1" s="1"/>
  <c r="C56" i="1"/>
  <c r="C57" i="1" s="1"/>
  <c r="C60" i="1"/>
  <c r="C62" i="1" s="1"/>
  <c r="C63" i="1" s="1"/>
</calcChain>
</file>

<file path=xl/sharedStrings.xml><?xml version="1.0" encoding="utf-8"?>
<sst xmlns="http://schemas.openxmlformats.org/spreadsheetml/2006/main" count="356" uniqueCount="243">
  <si>
    <t>% Change from FY 2021 Projection to Adjusted FY 2022</t>
  </si>
  <si>
    <t>$ Change from FY 2021 Projection to Adjusted FY 2022</t>
  </si>
  <si>
    <t>% Change from FY 2021 Projection</t>
  </si>
  <si>
    <t>$ Change from FY 2021 Projection</t>
  </si>
  <si>
    <t>FY 2022 Proposed Budget</t>
  </si>
  <si>
    <t>All Other</t>
  </si>
  <si>
    <t>Purchased Services</t>
  </si>
  <si>
    <t>Equipment / Software / Other  Maintenance</t>
  </si>
  <si>
    <t>Physician Transfer</t>
  </si>
  <si>
    <t>Supplies</t>
  </si>
  <si>
    <t>Cost Savings</t>
  </si>
  <si>
    <t>Provider Tax</t>
  </si>
  <si>
    <t>Drugs</t>
  </si>
  <si>
    <t>Locum tenans (MDs)</t>
  </si>
  <si>
    <t>Travelers (nurses)</t>
  </si>
  <si>
    <t>Fringe</t>
  </si>
  <si>
    <t>Wages/Compensation - Medical Staff</t>
  </si>
  <si>
    <t>Wages/Compensation - Non-Medical Staff</t>
  </si>
  <si>
    <t>Inflation Increases</t>
  </si>
  <si>
    <t>New Positions</t>
  </si>
  <si>
    <t>FY 2021 Projection</t>
  </si>
  <si>
    <t>% over/under</t>
  </si>
  <si>
    <t>Amount</t>
  </si>
  <si>
    <t>Expenses</t>
  </si>
  <si>
    <t>Table 4: FY 2021 Projected Expenses to FY 2022 Proposed Budget</t>
  </si>
  <si>
    <t>Other (specify)</t>
  </si>
  <si>
    <t>FY21 Rate Difference</t>
  </si>
  <si>
    <t>Bad Debt/Free Care</t>
  </si>
  <si>
    <t>Reimbursement/Payer Mix</t>
  </si>
  <si>
    <t>Changes in Accounting</t>
  </si>
  <si>
    <t>Provider Acquisitions/Transfers</t>
  </si>
  <si>
    <t>Fixed Prospective Payments</t>
  </si>
  <si>
    <t>Utilization (not factoring in change in charge request)</t>
  </si>
  <si>
    <t>Disproportionate Share Payments (DSH)</t>
  </si>
  <si>
    <t>Rate Effect</t>
  </si>
  <si>
    <t>DSH</t>
  </si>
  <si>
    <t>Total Self-Pay/Other</t>
  </si>
  <si>
    <t>Total Commercial</t>
  </si>
  <si>
    <t>Total Medicaid</t>
  </si>
  <si>
    <t>Total Medicare</t>
  </si>
  <si>
    <t>Total</t>
  </si>
  <si>
    <t>NPR</t>
  </si>
  <si>
    <t>(ex. May 2021 year-to-date)</t>
  </si>
  <si>
    <t>Projection derived as of:</t>
  </si>
  <si>
    <t>Table 3: NPR Variance - FY 2021 Projection to FY 2022 Proposed Budget</t>
  </si>
  <si>
    <t>Projection-to-Budget</t>
  </si>
  <si>
    <t>% Change from FY 2021 Approved Budget to Adjusted FY 2022</t>
  </si>
  <si>
    <t>$ Change from FY 2021 Approved Budget to Adjusted FY 2022</t>
  </si>
  <si>
    <t>FY 2022 Proposed Budget without COVID-19 vaccination clinics and testing</t>
  </si>
  <si>
    <t>Impact of COVID-19 vaccination clinics and testing</t>
  </si>
  <si>
    <t>% Change from FY 2021 Approved Budget</t>
  </si>
  <si>
    <t>$ Change from FY 2021 Approved Budget</t>
  </si>
  <si>
    <t>FY 22 Proposed Budget</t>
  </si>
  <si>
    <t>Other (specify, add additional rows as necessary)</t>
  </si>
  <si>
    <t>from Appendix 4. Inflation (price effect only)</t>
  </si>
  <si>
    <t>Staff New Positions</t>
  </si>
  <si>
    <t>FY 21 Approved Budget</t>
  </si>
  <si>
    <t>Table 2: FY 2021 Approved Expenses to FY 2022 Proposed Budget</t>
  </si>
  <si>
    <t>FY 2021 Approved Budget</t>
  </si>
  <si>
    <t>Table 1: NPR Variance - FY 2021 Approved Budget to FY 2022 Proposed Budget</t>
  </si>
  <si>
    <t>Budget-to-Budget</t>
  </si>
  <si>
    <t>Reconciliation Tables</t>
  </si>
  <si>
    <t>Do not Modify, except for cells labeled "Other"</t>
  </si>
  <si>
    <t>Appendix 1</t>
  </si>
  <si>
    <t>NOTE: Prior to Provider Tax and Bad Debt</t>
  </si>
  <si>
    <t>Medicaid</t>
  </si>
  <si>
    <t>Medicare</t>
  </si>
  <si>
    <t>Commercial</t>
  </si>
  <si>
    <t>Per 1%</t>
  </si>
  <si>
    <t>Payer</t>
  </si>
  <si>
    <t>NPR/FPP value of 1% Overall Change in Charge</t>
  </si>
  <si>
    <r>
      <rPr>
        <b/>
        <sz val="11"/>
        <color theme="1"/>
        <rFont val="Calibri"/>
        <family val="2"/>
      </rPr>
      <t>Table 4:</t>
    </r>
    <r>
      <rPr>
        <sz val="11"/>
        <color theme="1"/>
        <rFont val="Calibri"/>
        <family val="2"/>
      </rPr>
      <t xml:space="preserve"> Please indicate the NPR/FPP FY2022 dollar value of 1% overall change in charge.</t>
    </r>
  </si>
  <si>
    <t>Variance (should be 0)</t>
  </si>
  <si>
    <t>From 1. Reconciliation tab</t>
  </si>
  <si>
    <t>Total Overall NPR/FPP</t>
  </si>
  <si>
    <t>FY22 Budget NPR/FPP</t>
  </si>
  <si>
    <t>Budget-to-Budget Variance (%)</t>
  </si>
  <si>
    <t>Budget-to-Budget Variance ($)</t>
  </si>
  <si>
    <t>FY21 Budget NPR/FPP</t>
  </si>
  <si>
    <t>*if possible</t>
  </si>
  <si>
    <t>Total FPP Across All Categories</t>
  </si>
  <si>
    <t>Other Reform Payments</t>
  </si>
  <si>
    <t>Reserves</t>
  </si>
  <si>
    <t>Professional Services</t>
  </si>
  <si>
    <t>Hospital Outpatient</t>
  </si>
  <si>
    <t>Hospital Inpatient (Incl. SNF &amp; Rehab)</t>
  </si>
  <si>
    <t>FPP by Medicare</t>
  </si>
  <si>
    <t>FPP by Medicaid</t>
  </si>
  <si>
    <t xml:space="preserve"> FPP by Commercial Payer (in state only)*</t>
  </si>
  <si>
    <t>FY22 Total Budget FPP</t>
  </si>
  <si>
    <t>FY21 Budget FPP</t>
  </si>
  <si>
    <t>Areas of Service</t>
  </si>
  <si>
    <t>FPP ($) Analysis by Payer</t>
  </si>
  <si>
    <t>Total NPR Across All Categories</t>
  </si>
  <si>
    <t>Other</t>
  </si>
  <si>
    <t>In State</t>
  </si>
  <si>
    <t>NPR by Medicare</t>
  </si>
  <si>
    <t>NPR by Medicaid</t>
  </si>
  <si>
    <t xml:space="preserve"> NPR by Self-Pay/Other</t>
  </si>
  <si>
    <t xml:space="preserve"> NPR by Commercial Payer</t>
  </si>
  <si>
    <t>FY22 Budget NPR</t>
  </si>
  <si>
    <t>FY21 Budget NPR</t>
  </si>
  <si>
    <t>NPR ($) Analysis by Payer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</si>
  <si>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</si>
  <si>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tie to income statement</t>
  </si>
  <si>
    <t>Total Gross Revenues Across All Categories</t>
  </si>
  <si>
    <t xml:space="preserve">Gross Revenue by Medicare
</t>
  </si>
  <si>
    <t xml:space="preserve">Gross Revenue by Medicaid
</t>
  </si>
  <si>
    <t xml:space="preserve">Gross Revenue by Self-Pay/Other      </t>
  </si>
  <si>
    <t xml:space="preserve">Gross Revenue by Commercial Payer 
</t>
  </si>
  <si>
    <t>FY 22 Budget Gross Revenue</t>
  </si>
  <si>
    <t>FY21 Budget Gross Revenue</t>
  </si>
  <si>
    <t>Area of Service</t>
  </si>
  <si>
    <t>Gross Revenue ($) Analysis by Payer</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</si>
  <si>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</si>
  <si>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Overall Increase in Gross Revenues Across All Categories</t>
  </si>
  <si>
    <t>FY 22 Budget Total Charge Master Increase (%)</t>
  </si>
  <si>
    <t>FY 22 Budget Total Charge Master Increase ($)</t>
  </si>
  <si>
    <t>Charge Master Increase Schedule (Charge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</si>
  <si>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</si>
  <si>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The following tables demonstrate the hospital's charges by payer from your requested charge master increase.</t>
  </si>
  <si>
    <t>Charge and NPR Detail</t>
  </si>
  <si>
    <t>Appendix 2</t>
  </si>
  <si>
    <t>Does not need to tie to P&amp;L</t>
  </si>
  <si>
    <t>% Change from FY 2021 Approved budget</t>
  </si>
  <si>
    <t>$ Change from FY 2021 Approved budget</t>
  </si>
  <si>
    <t>Gross Charge increase</t>
  </si>
  <si>
    <t>Magnetic Resonance Image</t>
  </si>
  <si>
    <t>Drugs Sold</t>
  </si>
  <si>
    <t>Cat Scan</t>
  </si>
  <si>
    <t>Operating Room</t>
  </si>
  <si>
    <t>Total increase in Gross Revenues ($)</t>
  </si>
  <si>
    <t>Total increase in Gross Revenues (%)</t>
  </si>
  <si>
    <t>Category of Service</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</si>
  <si>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</si>
  <si>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Utilization</t>
  </si>
  <si>
    <t>Modify</t>
  </si>
  <si>
    <t>Appendix 3</t>
  </si>
  <si>
    <t>Not intended for systemwide look or comparative analysis</t>
  </si>
  <si>
    <t>*should be 100%</t>
  </si>
  <si>
    <t>%</t>
  </si>
  <si>
    <t>Other (Please Specify)</t>
  </si>
  <si>
    <t>This is inflation price effect only, does not account for new hires (volume).</t>
  </si>
  <si>
    <t>Example: Wages/Compensation- Medical Staff</t>
  </si>
  <si>
    <t>Weighted Average 
(Column C * Column E)</t>
  </si>
  <si>
    <t>Category % of Operating Expense Budget</t>
  </si>
  <si>
    <t>$ Increase</t>
  </si>
  <si>
    <t>% Increase</t>
  </si>
  <si>
    <t>Comment</t>
  </si>
  <si>
    <t>Estimated Inflation</t>
  </si>
  <si>
    <t>Expense Category</t>
  </si>
  <si>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</si>
  <si>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Inflation</t>
  </si>
  <si>
    <t>Appendix 4</t>
  </si>
  <si>
    <t>edit from P&amp;L</t>
  </si>
  <si>
    <t>Total Margin %</t>
  </si>
  <si>
    <t>Operating Margin %</t>
  </si>
  <si>
    <t>Income Statement Metrics</t>
  </si>
  <si>
    <t>Excess (Deficit) of Rev over Exp</t>
  </si>
  <si>
    <t>Non Operating Revenue</t>
  </si>
  <si>
    <t>Net Operating Income</t>
  </si>
  <si>
    <t>Operating Expense</t>
  </si>
  <si>
    <t>Other Operating Expenses (includes ACO Participation Fees)</t>
  </si>
  <si>
    <t>Interest - Short and Long Term</t>
  </si>
  <si>
    <t>Depreciation/Amortization</t>
  </si>
  <si>
    <t>Health Care Provider Tax</t>
  </si>
  <si>
    <t>Medical/Surgical Drugs and Supplies</t>
  </si>
  <si>
    <t>Salaries, Fringe Benefits, Physician Fees, Contracts</t>
  </si>
  <si>
    <t>Total Operating Revenue</t>
  </si>
  <si>
    <t>Other Operating Revenue</t>
  </si>
  <si>
    <t>COVID-19 Stimulus and Other Grant Funding</t>
  </si>
  <si>
    <t>Total NPR &amp; FPP</t>
  </si>
  <si>
    <t>Fixed Prospective Payments, Reserves &amp; Other</t>
  </si>
  <si>
    <t>Net Patient Care Revenue</t>
  </si>
  <si>
    <t>Deductions from Revenue</t>
  </si>
  <si>
    <t>Free Care</t>
  </si>
  <si>
    <t>Bad Debt</t>
  </si>
  <si>
    <t>Graduate Medical Education (UVMMC only)</t>
  </si>
  <si>
    <t>Disproportionate Share Payments</t>
  </si>
  <si>
    <t>Gross Patient Care Revenue</t>
  </si>
  <si>
    <t>Revenues</t>
  </si>
  <si>
    <t>2022 Budget Vaccine/Testing Income Statement Supplement</t>
  </si>
  <si>
    <t>2021 Projection Vaccine/Testing Income Statement Supplement</t>
  </si>
  <si>
    <t>INCOME STATEMENT</t>
  </si>
  <si>
    <t>Fiscal Year 2022 Budget Analysis</t>
  </si>
  <si>
    <t>Where is your hospital reporting Vaccine/Testing Revenues and Expenses?</t>
  </si>
  <si>
    <t>Vaccine Clinics and Testing</t>
  </si>
  <si>
    <t>Do not Modify</t>
  </si>
  <si>
    <t>Appendix 5</t>
  </si>
  <si>
    <t>OCV deductions netted into FPP at PMC</t>
  </si>
  <si>
    <t>OCV no longer breaks out self-insured attribution</t>
  </si>
  <si>
    <t>Budgeted attributed lives from OCV estimate file from the end of April.  Used "Hospital Starting Attribution" counts.</t>
  </si>
  <si>
    <t>Notes:</t>
  </si>
  <si>
    <t>TOTAL</t>
  </si>
  <si>
    <t>Y</t>
  </si>
  <si>
    <t>Self-Insured</t>
  </si>
  <si>
    <t>Commercial (not Self-Insured)</t>
  </si>
  <si>
    <t xml:space="preserve"> for CY 2022</t>
  </si>
  <si>
    <t xml:space="preserve"> for CY 2022)</t>
  </si>
  <si>
    <t>(Yes/No)</t>
  </si>
  <si>
    <t xml:space="preserve">Budgeted Maximum Upside/Downside Risk </t>
  </si>
  <si>
    <t xml:space="preserve">Budgeted Amount of FPP (monthly average </t>
  </si>
  <si>
    <t xml:space="preserve">Budgeted Number of Attributed Lives (monthly average </t>
  </si>
  <si>
    <t xml:space="preserve">Participating in Program in Calendar Year (CY) 2022? </t>
  </si>
  <si>
    <t>Value-Based Care Program</t>
  </si>
  <si>
    <t>Complete the following table if the hospital is participating in one or more of value-based care programs. If the hospital is not participating in value-based care programs, please indicate in the narrative.</t>
  </si>
  <si>
    <t>Value-Based Care Participation</t>
  </si>
  <si>
    <t>Appendix 6</t>
  </si>
  <si>
    <t>Medicare Advance - Repayment</t>
  </si>
  <si>
    <t>BALANCE SHEET ONLY ADVANCES</t>
  </si>
  <si>
    <t>Totals</t>
  </si>
  <si>
    <t>Other (add rows as necessary)</t>
  </si>
  <si>
    <t>PPP Funds</t>
  </si>
  <si>
    <t>CARES Workforce Retention Credit</t>
  </si>
  <si>
    <t>VT Unemployment Credit - CARES Act</t>
  </si>
  <si>
    <t>VT Hazard Pay Grant</t>
  </si>
  <si>
    <t>VT Medicaid Retainer Funding</t>
  </si>
  <si>
    <t>VT Healthcare Stabilization Grant</t>
  </si>
  <si>
    <t>VT Blue Cross Advance</t>
  </si>
  <si>
    <t>CARES Act Funding</t>
  </si>
  <si>
    <t>As of Sept. 30, 2022</t>
  </si>
  <si>
    <t>As of Sept. 30, 2021</t>
  </si>
  <si>
    <t>As of Sept. 30, 2020</t>
  </si>
  <si>
    <t>Grand Total</t>
  </si>
  <si>
    <t>Recorded as a liability</t>
  </si>
  <si>
    <t>Recognized in Revenues</t>
  </si>
  <si>
    <t>Amounts Received</t>
  </si>
  <si>
    <t>Description</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</si>
  <si>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</si>
  <si>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t>COVID-19 Advances, Relief Funds, and Other Grants</t>
  </si>
  <si>
    <t>Do not Modify, except cells labeled "Other"</t>
  </si>
  <si>
    <t>Appendix 7</t>
  </si>
  <si>
    <t>FY2022 Budget Reporting Requirements</t>
  </si>
  <si>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</si>
  <si>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</si>
  <si>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Appendix 1: Reconciliation Tables</t>
  </si>
  <si>
    <t>Appendix 2: Change in Charge</t>
  </si>
  <si>
    <t>Appendix 3: Utilization</t>
  </si>
  <si>
    <t>Appendix 4: Inflation</t>
  </si>
  <si>
    <t>Appendix 5: Vaccine Clinics and Testing</t>
  </si>
  <si>
    <t>Appendix 6: Value-Based Care Participation</t>
  </si>
  <si>
    <t>Appendix 7: COVID-19 Advances, Relief Funds, and Other Grants</t>
  </si>
  <si>
    <t>Request Summary (automatically populated)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</si>
</sst>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quot;$&quot;* #,##0.0000_);_(&quot;$&quot;* \(#,##0.0000\);_(&quot;$&quot;* &quot;-&quot;??_);_(@_)"/>
    <numFmt numFmtId="168" formatCode="&quot;$&quot;#,##0.00"/>
    <numFmt numFmtId="169" formatCode="&quot;$&quot;#,##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theme="1"/>
      <name val="Calibri"/>
      <family val="2"/>
    </font>
    <font>
      <b/>
      <sz val="16"/>
      <color theme="1"/>
      <name val="Calibri"/>
      <family val="2"/>
    </font>
    <font>
      <b/>
      <sz val="11"/>
      <color theme="1"/>
      <name val="Calibri"/>
      <family val="2"/>
    </font>
    <font>
      <sz val="11"/>
      <name val="Calibri"/>
      <family val="2"/>
    </font>
    <font>
      <b/>
      <i/>
      <sz val="11"/>
      <color theme="1"/>
      <name val="Calibri"/>
      <family val="2"/>
    </font>
    <font>
      <b/>
      <sz val="14"/>
      <color theme="1"/>
      <name val="Calibri"/>
      <family val="2"/>
    </font>
    <font>
      <sz val="24"/>
      <color theme="1"/>
      <name val="Calibri"/>
      <family val="2"/>
      <scheme val="minor"/>
    </font>
    <font>
      <b/>
      <sz val="24"/>
      <color theme="1"/>
      <name val="Calibri"/>
      <family val="2"/>
      <scheme val="minor"/>
    </font>
    <font>
      <b/>
      <sz val="26"/>
      <color theme="1"/>
      <name val="Calibri"/>
      <family val="2"/>
      <scheme val="minor"/>
    </font>
    <font>
      <sz val="20"/>
      <color theme="1"/>
      <name val="Calibri"/>
      <family val="2"/>
      <scheme val="minor"/>
    </font>
    <font>
      <b/>
      <sz val="20"/>
      <color theme="1"/>
      <name val="Calibri"/>
      <family val="2"/>
      <scheme val="minor"/>
    </font>
    <font>
      <b/>
      <sz val="24"/>
      <color theme="1"/>
      <name val="Calibri"/>
      <family val="2"/>
    </font>
    <font>
      <u/>
      <sz val="11"/>
      <color theme="10"/>
      <name val="Calibri"/>
      <family val="2"/>
    </font>
    <font>
      <sz val="12"/>
      <color theme="1"/>
      <name val="Calibri"/>
      <family val="2"/>
      <scheme val="minor"/>
    </font>
    <font>
      <b/>
      <sz val="12"/>
      <color theme="1"/>
      <name val="Calibri"/>
      <family val="2"/>
      <scheme val="minor"/>
    </font>
    <font>
      <sz val="10.5"/>
      <color theme="1"/>
      <name val="Calibri"/>
      <family val="2"/>
      <scheme val="minor"/>
    </font>
    <font>
      <b/>
      <sz val="10.5"/>
      <color theme="1"/>
      <name val="Calibri"/>
      <family val="2"/>
      <scheme val="minor"/>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2"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style="thin">
        <color auto="1"/>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0"/>
    <xf numFmtId="0" fontId="9" fillId="0" borderId="0"/>
    <xf numFmtId="0" fontId="21" fillId="0" borderId="0" applyNumberFormat="0" applyFill="0" applyBorder="0" applyAlignment="0" applyProtection="0"/>
  </cellStyleXfs>
  <cellXfs count="379">
    <xf numFmtId="0" fontId="0" fillId="0" borderId="0" xfId="0"/>
    <xf numFmtId="164" fontId="0" fillId="0" borderId="0" xfId="3" applyNumberFormat="1" applyFont="1" applyAlignment="1">
      <alignment horizontal="center"/>
    </xf>
    <xf numFmtId="9" fontId="0" fillId="2" borderId="1" xfId="3" applyFont="1" applyFill="1" applyBorder="1"/>
    <xf numFmtId="0" fontId="0" fillId="2" borderId="1" xfId="0" applyFont="1" applyFill="1" applyBorder="1" applyAlignment="1">
      <alignment horizontal="left"/>
    </xf>
    <xf numFmtId="165" fontId="0" fillId="0" borderId="0" xfId="0" applyNumberFormat="1"/>
    <xf numFmtId="9" fontId="0" fillId="2" borderId="0" xfId="3" applyFont="1" applyFill="1" applyBorder="1"/>
    <xf numFmtId="165" fontId="0" fillId="2" borderId="0" xfId="3" applyNumberFormat="1" applyFont="1" applyFill="1" applyBorder="1"/>
    <xf numFmtId="165" fontId="0" fillId="2" borderId="1" xfId="0" applyNumberFormat="1" applyFill="1" applyBorder="1"/>
    <xf numFmtId="0" fontId="0" fillId="0" borderId="1" xfId="0" applyFont="1" applyBorder="1" applyAlignment="1">
      <alignment horizontal="left"/>
    </xf>
    <xf numFmtId="0" fontId="0" fillId="2" borderId="0" xfId="0" applyFont="1" applyFill="1" applyBorder="1" applyAlignment="1">
      <alignment horizontal="left"/>
    </xf>
    <xf numFmtId="0" fontId="0" fillId="2" borderId="0" xfId="0" applyFill="1"/>
    <xf numFmtId="164" fontId="0" fillId="2" borderId="0" xfId="3" applyNumberFormat="1" applyFont="1" applyFill="1" applyBorder="1" applyAlignment="1">
      <alignment horizontal="center"/>
    </xf>
    <xf numFmtId="164" fontId="0" fillId="3" borderId="1" xfId="3" applyNumberFormat="1" applyFont="1" applyFill="1" applyBorder="1" applyAlignment="1">
      <alignment horizontal="center"/>
    </xf>
    <xf numFmtId="165" fontId="0" fillId="3" borderId="1" xfId="0" applyNumberFormat="1" applyFill="1" applyBorder="1"/>
    <xf numFmtId="0" fontId="0" fillId="3" borderId="1" xfId="0" applyFill="1" applyBorder="1"/>
    <xf numFmtId="164" fontId="0" fillId="0" borderId="1" xfId="3" applyNumberFormat="1" applyFont="1" applyBorder="1" applyAlignment="1">
      <alignment horizontal="center"/>
    </xf>
    <xf numFmtId="166" fontId="0" fillId="0" borderId="1" xfId="1" applyNumberFormat="1" applyFont="1" applyBorder="1" applyProtection="1">
      <protection locked="0"/>
    </xf>
    <xf numFmtId="0" fontId="0" fillId="0" borderId="1" xfId="0" applyBorder="1" applyAlignment="1" applyProtection="1">
      <alignment horizontal="right"/>
      <protection locked="0"/>
    </xf>
    <xf numFmtId="0" fontId="0" fillId="0" borderId="1" xfId="0" applyBorder="1" applyAlignment="1">
      <alignment horizontal="right"/>
    </xf>
    <xf numFmtId="164" fontId="0" fillId="0" borderId="1" xfId="3" applyNumberFormat="1" applyFont="1" applyBorder="1" applyAlignment="1">
      <alignment horizontal="right"/>
    </xf>
    <xf numFmtId="9" fontId="0" fillId="3" borderId="1" xfId="3" applyFont="1" applyFill="1" applyBorder="1"/>
    <xf numFmtId="165" fontId="0" fillId="3" borderId="1" xfId="2" applyNumberFormat="1" applyFont="1" applyFill="1" applyBorder="1" applyProtection="1">
      <protection locked="0"/>
    </xf>
    <xf numFmtId="164" fontId="0" fillId="3" borderId="1" xfId="3" applyNumberFormat="1" applyFont="1" applyFill="1" applyBorder="1"/>
    <xf numFmtId="0" fontId="0" fillId="2" borderId="0" xfId="0" applyFill="1" applyBorder="1" applyAlignment="1">
      <alignment horizontal="center"/>
    </xf>
    <xf numFmtId="0" fontId="4" fillId="0" borderId="1" xfId="0" applyFont="1" applyBorder="1" applyAlignment="1">
      <alignment horizontal="center"/>
    </xf>
    <xf numFmtId="0" fontId="5" fillId="0" borderId="0" xfId="0" applyFont="1"/>
    <xf numFmtId="0" fontId="6" fillId="0" borderId="0" xfId="0" applyFont="1"/>
    <xf numFmtId="164" fontId="0" fillId="2" borderId="1" xfId="3" applyNumberFormat="1" applyFont="1" applyFill="1" applyBorder="1"/>
    <xf numFmtId="165" fontId="0" fillId="0" borderId="1" xfId="0" applyNumberFormat="1" applyBorder="1"/>
    <xf numFmtId="165" fontId="0" fillId="3" borderId="1" xfId="3" applyNumberFormat="1" applyFont="1" applyFill="1" applyBorder="1"/>
    <xf numFmtId="165" fontId="0" fillId="3" borderId="1" xfId="2" applyNumberFormat="1" applyFont="1" applyFill="1" applyBorder="1"/>
    <xf numFmtId="165" fontId="0" fillId="0" borderId="1" xfId="3" applyNumberFormat="1" applyFont="1" applyFill="1" applyBorder="1" applyProtection="1">
      <protection locked="0"/>
    </xf>
    <xf numFmtId="0" fontId="0" fillId="0" borderId="0" xfId="0" applyAlignment="1">
      <alignment horizontal="center"/>
    </xf>
    <xf numFmtId="0" fontId="4" fillId="0" borderId="1" xfId="0" applyFont="1" applyBorder="1" applyAlignment="1">
      <alignment horizontal="center" wrapText="1"/>
    </xf>
    <xf numFmtId="0" fontId="5" fillId="4" borderId="0" xfId="0" applyFont="1" applyFill="1"/>
    <xf numFmtId="0" fontId="7" fillId="0" borderId="0" xfId="4" applyAlignment="1">
      <alignment vertical="center"/>
    </xf>
    <xf numFmtId="10" fontId="0" fillId="0" borderId="0" xfId="3" applyNumberFormat="1" applyFont="1"/>
    <xf numFmtId="166" fontId="0" fillId="0" borderId="0" xfId="1" applyNumberFormat="1" applyFont="1"/>
    <xf numFmtId="165" fontId="0" fillId="2" borderId="1" xfId="3" applyNumberFormat="1" applyFont="1" applyFill="1" applyBorder="1"/>
    <xf numFmtId="0" fontId="0" fillId="2" borderId="1" xfId="0" applyFont="1" applyFill="1" applyBorder="1" applyAlignment="1">
      <alignment horizontal="left" wrapText="1"/>
    </xf>
    <xf numFmtId="164" fontId="0" fillId="0" borderId="0" xfId="3" applyNumberFormat="1" applyFont="1" applyFill="1" applyBorder="1" applyAlignment="1">
      <alignment horizontal="center"/>
    </xf>
    <xf numFmtId="165" fontId="0" fillId="0" borderId="0" xfId="0" applyNumberFormat="1" applyFill="1" applyBorder="1"/>
    <xf numFmtId="0" fontId="0" fillId="0" borderId="0" xfId="0" applyFill="1" applyBorder="1"/>
    <xf numFmtId="164" fontId="0" fillId="0" borderId="0" xfId="3" applyNumberFormat="1" applyFont="1" applyBorder="1" applyAlignment="1">
      <alignment horizontal="center"/>
    </xf>
    <xf numFmtId="164" fontId="8" fillId="0" borderId="0" xfId="3" applyNumberFormat="1" applyFont="1" applyBorder="1" applyAlignment="1">
      <alignment horizontal="left"/>
    </xf>
    <xf numFmtId="166" fontId="0" fillId="6" borderId="1" xfId="1" applyNumberFormat="1" applyFont="1" applyFill="1" applyBorder="1" applyProtection="1"/>
    <xf numFmtId="10" fontId="0" fillId="0" borderId="0" xfId="3" applyNumberFormat="1" applyFont="1" applyAlignment="1">
      <alignment horizontal="center"/>
    </xf>
    <xf numFmtId="166" fontId="0" fillId="0" borderId="0" xfId="1" applyNumberFormat="1" applyFont="1" applyAlignment="1">
      <alignment horizontal="center"/>
    </xf>
    <xf numFmtId="0" fontId="0" fillId="0" borderId="0" xfId="0" applyBorder="1" applyAlignment="1">
      <alignment horizontal="center"/>
    </xf>
    <xf numFmtId="167" fontId="0" fillId="0" borderId="0" xfId="0" applyNumberFormat="1"/>
    <xf numFmtId="44" fontId="0" fillId="0" borderId="1" xfId="1" quotePrefix="1" applyNumberFormat="1" applyFont="1" applyBorder="1" applyAlignment="1" applyProtection="1">
      <alignment horizontal="right"/>
      <protection locked="0"/>
    </xf>
    <xf numFmtId="44" fontId="0" fillId="0" borderId="1" xfId="2" applyNumberFormat="1" applyFont="1" applyFill="1" applyBorder="1" applyProtection="1">
      <protection locked="0"/>
    </xf>
    <xf numFmtId="44" fontId="0" fillId="0" borderId="1" xfId="3" applyNumberFormat="1" applyFont="1" applyFill="1" applyBorder="1" applyProtection="1">
      <protection locked="0"/>
    </xf>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5" xfId="0"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Fill="1" applyBorder="1" applyAlignment="1"/>
    <xf numFmtId="0" fontId="5" fillId="2" borderId="0" xfId="0" applyFont="1" applyFill="1" applyAlignment="1">
      <alignment horizontal="center"/>
    </xf>
    <xf numFmtId="0" fontId="9" fillId="0" borderId="0" xfId="5"/>
    <xf numFmtId="0" fontId="9" fillId="2" borderId="0" xfId="5" applyFill="1"/>
    <xf numFmtId="165" fontId="9" fillId="0" borderId="1" xfId="2" applyNumberFormat="1" applyFont="1" applyBorder="1" applyAlignment="1"/>
    <xf numFmtId="0" fontId="11" fillId="0" borderId="1" xfId="6" applyFont="1" applyBorder="1" applyAlignment="1">
      <alignment horizontal="center"/>
    </xf>
    <xf numFmtId="0" fontId="11" fillId="2" borderId="0" xfId="5" applyFont="1" applyFill="1"/>
    <xf numFmtId="166" fontId="11" fillId="2" borderId="0" xfId="5" applyNumberFormat="1" applyFont="1" applyFill="1"/>
    <xf numFmtId="166" fontId="11" fillId="0" borderId="0" xfId="5" applyNumberFormat="1" applyFont="1"/>
    <xf numFmtId="168" fontId="9" fillId="2" borderId="0" xfId="5" applyNumberFormat="1" applyFill="1"/>
    <xf numFmtId="10" fontId="11" fillId="0" borderId="0" xfId="5" applyNumberFormat="1" applyFont="1"/>
    <xf numFmtId="0" fontId="11" fillId="0" borderId="0" xfId="5" applyFont="1" applyAlignment="1">
      <alignment wrapText="1"/>
    </xf>
    <xf numFmtId="44" fontId="9" fillId="2" borderId="0" xfId="2" applyFont="1" applyFill="1" applyBorder="1"/>
    <xf numFmtId="44" fontId="9" fillId="10" borderId="10" xfId="2" applyFont="1" applyFill="1" applyBorder="1" applyAlignment="1">
      <alignment horizontal="center" wrapText="1"/>
    </xf>
    <xf numFmtId="44" fontId="9" fillId="10" borderId="11" xfId="2" applyFont="1" applyFill="1" applyBorder="1" applyAlignment="1">
      <alignment horizontal="center" wrapText="1"/>
    </xf>
    <xf numFmtId="0" fontId="11" fillId="11" borderId="12" xfId="5" applyFont="1" applyFill="1" applyBorder="1" applyAlignment="1">
      <alignment horizontal="left" wrapText="1" indent="3"/>
    </xf>
    <xf numFmtId="44" fontId="9" fillId="11" borderId="13" xfId="2" applyFont="1" applyFill="1" applyBorder="1"/>
    <xf numFmtId="9" fontId="9" fillId="11" borderId="14" xfId="2" applyNumberFormat="1" applyFont="1" applyFill="1" applyBorder="1"/>
    <xf numFmtId="44" fontId="9" fillId="11" borderId="14" xfId="2" applyFont="1" applyFill="1" applyBorder="1"/>
    <xf numFmtId="0" fontId="11" fillId="11" borderId="15" xfId="5" applyFont="1" applyFill="1" applyBorder="1" applyAlignment="1">
      <alignment wrapText="1"/>
    </xf>
    <xf numFmtId="44" fontId="9" fillId="11" borderId="16" xfId="2" applyFont="1" applyFill="1" applyBorder="1"/>
    <xf numFmtId="44" fontId="9" fillId="11" borderId="0" xfId="2" applyFont="1" applyFill="1" applyBorder="1"/>
    <xf numFmtId="44" fontId="11" fillId="11" borderId="17" xfId="2" applyFont="1" applyFill="1" applyBorder="1" applyAlignment="1">
      <alignment horizontal="center" wrapText="1"/>
    </xf>
    <xf numFmtId="44" fontId="11" fillId="11" borderId="18" xfId="2" applyFont="1" applyFill="1" applyBorder="1" applyAlignment="1">
      <alignment horizontal="center" wrapText="1"/>
    </xf>
    <xf numFmtId="0" fontId="9" fillId="11" borderId="19" xfId="5" applyFill="1" applyBorder="1" applyAlignment="1">
      <alignment wrapText="1"/>
    </xf>
    <xf numFmtId="0" fontId="9" fillId="2" borderId="0" xfId="5" applyFill="1" applyAlignment="1">
      <alignment wrapText="1"/>
    </xf>
    <xf numFmtId="9" fontId="9" fillId="2" borderId="0" xfId="3" applyFont="1" applyFill="1" applyBorder="1"/>
    <xf numFmtId="165" fontId="9" fillId="3" borderId="1" xfId="2" applyNumberFormat="1" applyFont="1" applyFill="1" applyBorder="1"/>
    <xf numFmtId="0" fontId="11" fillId="3" borderId="1" xfId="5" applyFont="1" applyFill="1" applyBorder="1" applyAlignment="1">
      <alignment wrapText="1"/>
    </xf>
    <xf numFmtId="165" fontId="9" fillId="0" borderId="1" xfId="3" applyNumberFormat="1" applyFont="1" applyFill="1" applyBorder="1"/>
    <xf numFmtId="0" fontId="11" fillId="0" borderId="1" xfId="5" applyFont="1" applyBorder="1"/>
    <xf numFmtId="0" fontId="11" fillId="0" borderId="1" xfId="5" applyFont="1" applyBorder="1" applyAlignment="1">
      <alignment horizontal="center" wrapText="1"/>
    </xf>
    <xf numFmtId="0" fontId="11" fillId="0" borderId="4" xfId="5" applyFont="1" applyBorder="1" applyAlignment="1">
      <alignment horizontal="center" wrapText="1"/>
    </xf>
    <xf numFmtId="10" fontId="9" fillId="2" borderId="0" xfId="3" applyNumberFormat="1" applyFont="1" applyFill="1" applyBorder="1"/>
    <xf numFmtId="44" fontId="9" fillId="0" borderId="1" xfId="2" applyFont="1" applyBorder="1"/>
    <xf numFmtId="0" fontId="11" fillId="2" borderId="0" xfId="5" applyFont="1" applyFill="1" applyAlignment="1">
      <alignment wrapText="1"/>
    </xf>
    <xf numFmtId="165" fontId="9" fillId="3" borderId="1" xfId="3" applyNumberFormat="1" applyFont="1" applyFill="1" applyBorder="1"/>
    <xf numFmtId="165" fontId="12" fillId="3" borderId="1" xfId="3" applyNumberFormat="1" applyFont="1" applyFill="1" applyBorder="1"/>
    <xf numFmtId="164" fontId="12" fillId="3" borderId="1" xfId="3" applyNumberFormat="1" applyFont="1" applyFill="1" applyBorder="1"/>
    <xf numFmtId="165" fontId="9" fillId="0" borderId="1" xfId="3" applyNumberFormat="1" applyFont="1" applyBorder="1"/>
    <xf numFmtId="164" fontId="9" fillId="0" borderId="1" xfId="3" applyNumberFormat="1" applyFont="1" applyFill="1" applyBorder="1"/>
    <xf numFmtId="9" fontId="9" fillId="0" borderId="0" xfId="3" applyFont="1"/>
    <xf numFmtId="44" fontId="11" fillId="0" borderId="1" xfId="3" applyNumberFormat="1" applyFont="1" applyFill="1" applyBorder="1" applyAlignment="1">
      <alignment horizontal="center" wrapText="1"/>
    </xf>
    <xf numFmtId="0" fontId="11" fillId="0" borderId="1" xfId="5" applyFont="1" applyBorder="1" applyAlignment="1">
      <alignment horizontal="center" vertical="center" wrapText="1"/>
    </xf>
    <xf numFmtId="9" fontId="12" fillId="3" borderId="1" xfId="3" applyFont="1" applyFill="1" applyBorder="1"/>
    <xf numFmtId="165" fontId="11" fillId="3" borderId="1" xfId="2" applyNumberFormat="1" applyFont="1" applyFill="1" applyBorder="1" applyAlignment="1">
      <alignment wrapText="1"/>
    </xf>
    <xf numFmtId="9" fontId="9" fillId="0" borderId="1" xfId="3" applyFont="1" applyBorder="1"/>
    <xf numFmtId="165" fontId="11" fillId="0" borderId="1" xfId="2" applyNumberFormat="1" applyFont="1" applyBorder="1"/>
    <xf numFmtId="0" fontId="9" fillId="0" borderId="0" xfId="5" applyAlignment="1">
      <alignment horizontal="left" wrapText="1"/>
    </xf>
    <xf numFmtId="0" fontId="9" fillId="0" borderId="0" xfId="5" applyFont="1" applyBorder="1" applyAlignment="1">
      <alignment wrapText="1"/>
    </xf>
    <xf numFmtId="9" fontId="11" fillId="12" borderId="1" xfId="3" applyFont="1" applyFill="1" applyBorder="1"/>
    <xf numFmtId="164" fontId="11" fillId="0" borderId="1" xfId="3" applyNumberFormat="1" applyFont="1" applyBorder="1"/>
    <xf numFmtId="169" fontId="11" fillId="0" borderId="1" xfId="5" applyNumberFormat="1" applyFont="1" applyBorder="1"/>
    <xf numFmtId="169" fontId="11" fillId="12" borderId="1" xfId="5" applyNumberFormat="1" applyFont="1" applyFill="1" applyBorder="1"/>
    <xf numFmtId="168" fontId="9" fillId="2" borderId="0" xfId="5" applyNumberFormat="1" applyFont="1" applyFill="1" applyBorder="1"/>
    <xf numFmtId="169" fontId="9" fillId="5" borderId="1" xfId="2" applyNumberFormat="1" applyFont="1" applyFill="1" applyBorder="1"/>
    <xf numFmtId="9" fontId="9" fillId="5" borderId="1" xfId="3" applyFont="1" applyFill="1" applyBorder="1"/>
    <xf numFmtId="0" fontId="11" fillId="5" borderId="1" xfId="5" applyFont="1" applyFill="1" applyBorder="1"/>
    <xf numFmtId="169" fontId="9" fillId="0" borderId="1" xfId="2" applyNumberFormat="1" applyFont="1" applyBorder="1"/>
    <xf numFmtId="164" fontId="9" fillId="0" borderId="1" xfId="3" applyNumberFormat="1" applyFont="1" applyBorder="1"/>
    <xf numFmtId="0" fontId="9" fillId="0" borderId="1" xfId="5" applyFont="1" applyBorder="1"/>
    <xf numFmtId="0" fontId="9" fillId="0" borderId="1" xfId="5" applyFont="1" applyFill="1" applyBorder="1"/>
    <xf numFmtId="0" fontId="11" fillId="0" borderId="0" xfId="5" applyFont="1"/>
    <xf numFmtId="0" fontId="9" fillId="0" borderId="0" xfId="5" applyFont="1"/>
    <xf numFmtId="0" fontId="0" fillId="4" borderId="0" xfId="0" applyFill="1" applyAlignment="1">
      <alignment horizontal="center"/>
    </xf>
    <xf numFmtId="0" fontId="9" fillId="0" borderId="0" xfId="5" applyFont="1" applyBorder="1" applyAlignment="1"/>
    <xf numFmtId="44" fontId="0" fillId="3" borderId="1" xfId="2" applyFont="1" applyFill="1" applyBorder="1" applyAlignment="1">
      <alignment horizontal="center"/>
    </xf>
    <xf numFmtId="165" fontId="0" fillId="3" borderId="1" xfId="2" applyNumberFormat="1" applyFont="1" applyFill="1" applyBorder="1" applyAlignment="1">
      <alignment horizontal="center"/>
    </xf>
    <xf numFmtId="9" fontId="0" fillId="3" borderId="1" xfId="3" applyFont="1" applyFill="1" applyBorder="1" applyAlignment="1">
      <alignment horizontal="center"/>
    </xf>
    <xf numFmtId="0" fontId="0" fillId="0" borderId="1" xfId="0" applyBorder="1"/>
    <xf numFmtId="9" fontId="0" fillId="0" borderId="1" xfId="3" applyFont="1" applyBorder="1" applyAlignment="1">
      <alignment horizontal="center"/>
    </xf>
    <xf numFmtId="165" fontId="0" fillId="0" borderId="1" xfId="2" applyNumberFormat="1" applyFont="1" applyBorder="1" applyAlignment="1">
      <alignment horizontal="center"/>
    </xf>
    <xf numFmtId="0" fontId="0" fillId="0" borderId="1" xfId="0" applyFill="1" applyBorder="1"/>
    <xf numFmtId="0" fontId="8" fillId="14" borderId="1" xfId="0" applyFont="1" applyFill="1" applyBorder="1" applyAlignment="1">
      <alignment wrapText="1"/>
    </xf>
    <xf numFmtId="164" fontId="8" fillId="14" borderId="1" xfId="3" applyNumberFormat="1" applyFont="1" applyFill="1" applyBorder="1" applyAlignment="1">
      <alignment horizontal="center"/>
    </xf>
    <xf numFmtId="9" fontId="8" fillId="14" borderId="1" xfId="3" applyFont="1" applyFill="1" applyBorder="1" applyAlignment="1">
      <alignment horizontal="center" wrapText="1"/>
    </xf>
    <xf numFmtId="44" fontId="8" fillId="14" borderId="1" xfId="2" applyFont="1" applyFill="1" applyBorder="1" applyAlignment="1">
      <alignment horizontal="center"/>
    </xf>
    <xf numFmtId="9" fontId="8" fillId="14" borderId="1" xfId="3" applyFont="1" applyFill="1" applyBorder="1" applyAlignment="1">
      <alignment horizontal="center"/>
    </xf>
    <xf numFmtId="44" fontId="0" fillId="0" borderId="1" xfId="2" applyFont="1" applyBorder="1" applyAlignment="1">
      <alignment horizontal="center" wrapText="1"/>
    </xf>
    <xf numFmtId="44" fontId="0" fillId="0" borderId="1" xfId="2" applyFont="1" applyBorder="1" applyAlignment="1">
      <alignment horizontal="center"/>
    </xf>
    <xf numFmtId="0" fontId="3" fillId="3" borderId="1" xfId="0" applyFont="1" applyFill="1" applyBorder="1" applyAlignment="1">
      <alignment horizontal="center"/>
    </xf>
    <xf numFmtId="0" fontId="3" fillId="3" borderId="1" xfId="0" applyFont="1" applyFill="1" applyBorder="1"/>
    <xf numFmtId="0" fontId="0" fillId="0" borderId="0" xfId="1" applyNumberFormat="1" applyFont="1"/>
    <xf numFmtId="0" fontId="0" fillId="0" borderId="0" xfId="1" applyNumberFormat="1" applyFont="1" applyAlignment="1">
      <alignment horizontal="right"/>
    </xf>
    <xf numFmtId="166" fontId="2" fillId="0" borderId="0" xfId="1" applyNumberFormat="1" applyFont="1"/>
    <xf numFmtId="0" fontId="2" fillId="0" borderId="0" xfId="1" applyNumberFormat="1" applyFont="1"/>
    <xf numFmtId="166" fontId="2" fillId="4" borderId="0" xfId="1" applyNumberFormat="1" applyFont="1" applyFill="1"/>
    <xf numFmtId="0" fontId="2" fillId="4" borderId="0" xfId="1" applyNumberFormat="1" applyFont="1" applyFill="1"/>
    <xf numFmtId="0" fontId="2" fillId="0" borderId="0" xfId="1" applyNumberFormat="1" applyFont="1" applyAlignment="1">
      <alignment horizontal="right"/>
    </xf>
    <xf numFmtId="166" fontId="15" fillId="0" borderId="0" xfId="1" applyNumberFormat="1" applyFont="1"/>
    <xf numFmtId="0" fontId="15" fillId="0" borderId="0" xfId="1" applyNumberFormat="1" applyFont="1"/>
    <xf numFmtId="0" fontId="15" fillId="0" borderId="0" xfId="1" applyNumberFormat="1" applyFont="1" applyAlignment="1">
      <alignment horizontal="right"/>
    </xf>
    <xf numFmtId="166" fontId="15" fillId="0" borderId="0" xfId="1" applyNumberFormat="1" applyFont="1" applyBorder="1"/>
    <xf numFmtId="164" fontId="15" fillId="0" borderId="20" xfId="3" quotePrefix="1" applyNumberFormat="1" applyFont="1" applyBorder="1"/>
    <xf numFmtId="164" fontId="15" fillId="0" borderId="21" xfId="3" quotePrefix="1" applyNumberFormat="1" applyFont="1" applyBorder="1"/>
    <xf numFmtId="0" fontId="15" fillId="0" borderId="12" xfId="1" applyNumberFormat="1" applyFont="1" applyBorder="1" applyAlignment="1">
      <alignment horizontal="right"/>
    </xf>
    <xf numFmtId="0" fontId="15" fillId="0" borderId="22" xfId="1" applyNumberFormat="1" applyFont="1" applyBorder="1" applyAlignment="1">
      <alignment horizontal="right"/>
    </xf>
    <xf numFmtId="166" fontId="16" fillId="0" borderId="0" xfId="1" applyNumberFormat="1" applyFont="1"/>
    <xf numFmtId="164" fontId="16" fillId="0" borderId="0" xfId="3" applyNumberFormat="1" applyFont="1"/>
    <xf numFmtId="164" fontId="15" fillId="0" borderId="2" xfId="3" quotePrefix="1" applyNumberFormat="1" applyFont="1" applyBorder="1"/>
    <xf numFmtId="164" fontId="15" fillId="0" borderId="23" xfId="3" quotePrefix="1" applyNumberFormat="1" applyFont="1" applyBorder="1"/>
    <xf numFmtId="0" fontId="15" fillId="0" borderId="15" xfId="1" applyNumberFormat="1" applyFont="1" applyBorder="1" applyAlignment="1">
      <alignment horizontal="right"/>
    </xf>
    <xf numFmtId="0" fontId="16" fillId="0" borderId="5" xfId="1" applyNumberFormat="1" applyFont="1" applyBorder="1" applyAlignment="1">
      <alignment horizontal="right"/>
    </xf>
    <xf numFmtId="169" fontId="16" fillId="6" borderId="2" xfId="3" quotePrefix="1" applyNumberFormat="1" applyFont="1" applyFill="1" applyBorder="1"/>
    <xf numFmtId="169" fontId="16" fillId="6" borderId="23" xfId="3" quotePrefix="1" applyNumberFormat="1" applyFont="1" applyFill="1" applyBorder="1"/>
    <xf numFmtId="0" fontId="16" fillId="6" borderId="15" xfId="1" applyNumberFormat="1" applyFont="1" applyFill="1" applyBorder="1" applyAlignment="1">
      <alignment horizontal="left"/>
    </xf>
    <xf numFmtId="0" fontId="15" fillId="0" borderId="5" xfId="1" applyNumberFormat="1" applyFont="1" applyBorder="1" applyAlignment="1">
      <alignment horizontal="right"/>
    </xf>
    <xf numFmtId="169" fontId="16" fillId="0" borderId="2" xfId="2" quotePrefix="1" applyNumberFormat="1" applyFont="1" applyBorder="1"/>
    <xf numFmtId="169" fontId="16" fillId="0" borderId="23" xfId="2" quotePrefix="1" applyNumberFormat="1" applyFont="1" applyBorder="1"/>
    <xf numFmtId="0" fontId="16" fillId="0" borderId="15" xfId="1" applyNumberFormat="1" applyFont="1" applyBorder="1"/>
    <xf numFmtId="169" fontId="16" fillId="15" borderId="24" xfId="2" quotePrefix="1" applyNumberFormat="1" applyFont="1" applyFill="1" applyBorder="1"/>
    <xf numFmtId="0" fontId="16" fillId="15" borderId="25" xfId="1" applyNumberFormat="1" applyFont="1" applyFill="1" applyBorder="1" applyAlignment="1">
      <alignment horizontal="left"/>
    </xf>
    <xf numFmtId="166" fontId="16" fillId="2" borderId="0" xfId="1" applyNumberFormat="1" applyFont="1" applyFill="1"/>
    <xf numFmtId="169" fontId="15" fillId="0" borderId="2" xfId="1" applyNumberFormat="1" applyFont="1" applyBorder="1"/>
    <xf numFmtId="169" fontId="16" fillId="2" borderId="23" xfId="2" applyNumberFormat="1" applyFont="1" applyFill="1" applyBorder="1"/>
    <xf numFmtId="0" fontId="16" fillId="2" borderId="15" xfId="1" applyNumberFormat="1" applyFont="1" applyFill="1" applyBorder="1"/>
    <xf numFmtId="0" fontId="16" fillId="2" borderId="5" xfId="1" applyNumberFormat="1" applyFont="1" applyFill="1" applyBorder="1" applyAlignment="1">
      <alignment horizontal="right"/>
    </xf>
    <xf numFmtId="169" fontId="15" fillId="16" borderId="2" xfId="2" quotePrefix="1" applyNumberFormat="1" applyFont="1" applyFill="1" applyBorder="1"/>
    <xf numFmtId="169" fontId="16" fillId="16" borderId="2" xfId="2" quotePrefix="1" applyNumberFormat="1" applyFont="1" applyFill="1" applyBorder="1"/>
    <xf numFmtId="0" fontId="16" fillId="2" borderId="26" xfId="1" applyNumberFormat="1" applyFont="1" applyFill="1" applyBorder="1"/>
    <xf numFmtId="169" fontId="16" fillId="15" borderId="23" xfId="2" quotePrefix="1" applyNumberFormat="1" applyFont="1" applyFill="1" applyBorder="1"/>
    <xf numFmtId="0" fontId="16" fillId="15" borderId="15" xfId="1" applyNumberFormat="1" applyFont="1" applyFill="1" applyBorder="1" applyAlignment="1">
      <alignment horizontal="left"/>
    </xf>
    <xf numFmtId="169" fontId="15" fillId="0" borderId="23" xfId="1" applyNumberFormat="1" applyFont="1" applyBorder="1"/>
    <xf numFmtId="0" fontId="15" fillId="0" borderId="15" xfId="1" applyNumberFormat="1" applyFont="1" applyBorder="1"/>
    <xf numFmtId="169" fontId="16" fillId="0" borderId="23" xfId="2" quotePrefix="1" applyNumberFormat="1" applyFont="1" applyFill="1" applyBorder="1"/>
    <xf numFmtId="0" fontId="16" fillId="0" borderId="15" xfId="1" applyNumberFormat="1" applyFont="1" applyFill="1" applyBorder="1" applyAlignment="1">
      <alignment horizontal="left"/>
    </xf>
    <xf numFmtId="169" fontId="15" fillId="0" borderId="23" xfId="2" quotePrefix="1" applyNumberFormat="1" applyFont="1" applyFill="1" applyBorder="1"/>
    <xf numFmtId="49" fontId="15" fillId="0" borderId="15" xfId="1" applyNumberFormat="1" applyFont="1" applyBorder="1" applyAlignment="1">
      <alignment horizontal="right"/>
    </xf>
    <xf numFmtId="49" fontId="15" fillId="0" borderId="15" xfId="1" applyNumberFormat="1" applyFont="1" applyFill="1" applyBorder="1" applyAlignment="1">
      <alignment horizontal="right"/>
    </xf>
    <xf numFmtId="0" fontId="15" fillId="0" borderId="15" xfId="1" applyNumberFormat="1" applyFont="1" applyFill="1" applyBorder="1" applyAlignment="1">
      <alignment horizontal="right"/>
    </xf>
    <xf numFmtId="166" fontId="15" fillId="0" borderId="0" xfId="1" applyNumberFormat="1" applyFont="1" applyFill="1"/>
    <xf numFmtId="164" fontId="16" fillId="0" borderId="0" xfId="3" applyNumberFormat="1" applyFont="1" applyFill="1"/>
    <xf numFmtId="169" fontId="15" fillId="11" borderId="2" xfId="1" applyNumberFormat="1" applyFont="1" applyFill="1" applyBorder="1"/>
    <xf numFmtId="169" fontId="15" fillId="11" borderId="23" xfId="1" applyNumberFormat="1" applyFont="1" applyFill="1" applyBorder="1"/>
    <xf numFmtId="0" fontId="16" fillId="11" borderId="15" xfId="1" applyNumberFormat="1" applyFont="1" applyFill="1" applyBorder="1"/>
    <xf numFmtId="0" fontId="15" fillId="0" borderId="5" xfId="1" applyNumberFormat="1" applyFont="1" applyFill="1" applyBorder="1" applyAlignment="1">
      <alignment horizontal="right"/>
    </xf>
    <xf numFmtId="169" fontId="16" fillId="10" borderId="23" xfId="2" quotePrefix="1" applyNumberFormat="1" applyFont="1" applyFill="1" applyBorder="1"/>
    <xf numFmtId="0" fontId="16" fillId="10" borderId="15" xfId="1" applyNumberFormat="1" applyFont="1" applyFill="1" applyBorder="1"/>
    <xf numFmtId="164" fontId="15" fillId="0" borderId="0" xfId="3" applyNumberFormat="1" applyFont="1" applyFill="1"/>
    <xf numFmtId="169" fontId="15" fillId="0" borderId="2" xfId="2" quotePrefix="1" applyNumberFormat="1" applyFont="1" applyFill="1" applyBorder="1"/>
    <xf numFmtId="49" fontId="15" fillId="0" borderId="15" xfId="1" quotePrefix="1" applyNumberFormat="1" applyFont="1" applyFill="1" applyBorder="1" applyAlignment="1">
      <alignment horizontal="right"/>
    </xf>
    <xf numFmtId="49" fontId="16" fillId="0" borderId="15" xfId="1" quotePrefix="1" applyNumberFormat="1" applyFont="1" applyFill="1" applyBorder="1" applyAlignment="1">
      <alignment horizontal="right"/>
    </xf>
    <xf numFmtId="0" fontId="15" fillId="0" borderId="15" xfId="1" quotePrefix="1" applyNumberFormat="1" applyFont="1" applyFill="1" applyBorder="1" applyAlignment="1">
      <alignment horizontal="right"/>
    </xf>
    <xf numFmtId="169" fontId="16" fillId="15" borderId="23" xfId="1" applyNumberFormat="1" applyFont="1" applyFill="1" applyBorder="1"/>
    <xf numFmtId="0" fontId="16" fillId="15" borderId="15" xfId="1" applyNumberFormat="1" applyFont="1" applyFill="1" applyBorder="1"/>
    <xf numFmtId="169" fontId="16" fillId="0" borderId="2" xfId="2" quotePrefix="1" applyNumberFormat="1" applyFont="1" applyFill="1" applyBorder="1"/>
    <xf numFmtId="0" fontId="16" fillId="0" borderId="15" xfId="1" applyNumberFormat="1" applyFont="1" applyFill="1" applyBorder="1"/>
    <xf numFmtId="49" fontId="16" fillId="0" borderId="15" xfId="1" quotePrefix="1" applyNumberFormat="1" applyFont="1" applyFill="1" applyBorder="1"/>
    <xf numFmtId="164" fontId="15" fillId="0" borderId="0" xfId="3" applyNumberFormat="1" applyFont="1"/>
    <xf numFmtId="169" fontId="15" fillId="0" borderId="23" xfId="2" quotePrefix="1" applyNumberFormat="1" applyFont="1" applyBorder="1"/>
    <xf numFmtId="49" fontId="15" fillId="0" borderId="15" xfId="1" quotePrefix="1" applyNumberFormat="1" applyFont="1" applyBorder="1" applyAlignment="1">
      <alignment horizontal="right"/>
    </xf>
    <xf numFmtId="0" fontId="15" fillId="0" borderId="15" xfId="1" quotePrefix="1" applyNumberFormat="1" applyFont="1" applyBorder="1" applyAlignment="1">
      <alignment horizontal="right"/>
    </xf>
    <xf numFmtId="169" fontId="16" fillId="10" borderId="2" xfId="2" quotePrefix="1" applyNumberFormat="1" applyFont="1" applyFill="1" applyBorder="1"/>
    <xf numFmtId="49" fontId="16" fillId="10" borderId="15" xfId="1" quotePrefix="1" applyNumberFormat="1" applyFont="1" applyFill="1" applyBorder="1"/>
    <xf numFmtId="166" fontId="15" fillId="15" borderId="2" xfId="1" applyNumberFormat="1" applyFont="1" applyFill="1" applyBorder="1"/>
    <xf numFmtId="166" fontId="15" fillId="15" borderId="23" xfId="1" applyNumberFormat="1" applyFont="1" applyFill="1" applyBorder="1"/>
    <xf numFmtId="166" fontId="17" fillId="0" borderId="0" xfId="1" applyNumberFormat="1" applyFont="1" applyAlignment="1">
      <alignment horizontal="center" vertical="center"/>
    </xf>
    <xf numFmtId="166" fontId="17" fillId="0" borderId="0" xfId="1" applyNumberFormat="1" applyFont="1" applyAlignment="1">
      <alignment horizontal="center" vertical="center" wrapText="1"/>
    </xf>
    <xf numFmtId="166" fontId="17" fillId="17" borderId="1" xfId="1" applyNumberFormat="1" applyFont="1" applyFill="1" applyBorder="1" applyAlignment="1">
      <alignment horizontal="center" vertical="center" wrapText="1"/>
    </xf>
    <xf numFmtId="0" fontId="17" fillId="18" borderId="27" xfId="1" applyNumberFormat="1" applyFont="1" applyFill="1" applyBorder="1" applyAlignment="1">
      <alignment horizontal="center" vertical="center"/>
    </xf>
    <xf numFmtId="0" fontId="17" fillId="0" borderId="9" xfId="1" applyNumberFormat="1" applyFont="1" applyBorder="1" applyAlignment="1">
      <alignment horizontal="center" vertical="center"/>
    </xf>
    <xf numFmtId="166" fontId="18" fillId="0" borderId="0" xfId="1" applyNumberFormat="1" applyFont="1"/>
    <xf numFmtId="166" fontId="18" fillId="0" borderId="0" xfId="1" applyNumberFormat="1" applyFont="1" applyBorder="1"/>
    <xf numFmtId="0" fontId="18" fillId="0" borderId="0" xfId="1" applyNumberFormat="1" applyFont="1" applyBorder="1"/>
    <xf numFmtId="0" fontId="18" fillId="0" borderId="15" xfId="1" applyNumberFormat="1" applyFont="1" applyBorder="1"/>
    <xf numFmtId="0" fontId="18" fillId="0" borderId="0" xfId="1" applyNumberFormat="1" applyFont="1" applyAlignment="1">
      <alignment horizontal="right"/>
    </xf>
    <xf numFmtId="166" fontId="19" fillId="0" borderId="0" xfId="1" applyNumberFormat="1" applyFont="1" applyFill="1"/>
    <xf numFmtId="0" fontId="19" fillId="0" borderId="0" xfId="1" applyNumberFormat="1" applyFont="1" applyFill="1" applyBorder="1" applyAlignment="1">
      <alignment horizontal="center"/>
    </xf>
    <xf numFmtId="0" fontId="19" fillId="0" borderId="15" xfId="1" applyNumberFormat="1" applyFont="1" applyFill="1" applyBorder="1" applyAlignment="1">
      <alignment horizontal="center"/>
    </xf>
    <xf numFmtId="0" fontId="19" fillId="0" borderId="0" xfId="1" applyNumberFormat="1" applyFont="1" applyFill="1" applyAlignment="1">
      <alignment horizontal="right"/>
    </xf>
    <xf numFmtId="0" fontId="16" fillId="11" borderId="6" xfId="1" applyNumberFormat="1" applyFont="1" applyFill="1" applyBorder="1"/>
    <xf numFmtId="0" fontId="16" fillId="11" borderId="3" xfId="1" applyNumberFormat="1" applyFont="1" applyFill="1" applyBorder="1"/>
    <xf numFmtId="0" fontId="16" fillId="11" borderId="28" xfId="1" applyNumberFormat="1" applyFont="1" applyFill="1" applyBorder="1"/>
    <xf numFmtId="0" fontId="16" fillId="0" borderId="0" xfId="1" applyNumberFormat="1" applyFont="1" applyAlignment="1">
      <alignment horizontal="right"/>
    </xf>
    <xf numFmtId="166" fontId="15" fillId="0" borderId="14" xfId="1" applyNumberFormat="1" applyFont="1" applyBorder="1"/>
    <xf numFmtId="0" fontId="16" fillId="0" borderId="14" xfId="1" applyNumberFormat="1" applyFont="1" applyBorder="1"/>
    <xf numFmtId="0" fontId="16" fillId="0" borderId="29" xfId="1" applyNumberFormat="1" applyFont="1" applyBorder="1"/>
    <xf numFmtId="0" fontId="6" fillId="2" borderId="0" xfId="5" applyFont="1" applyFill="1" applyAlignment="1">
      <alignment horizontal="center"/>
    </xf>
    <xf numFmtId="0" fontId="16" fillId="0" borderId="0" xfId="5" applyFont="1" applyAlignment="1"/>
    <xf numFmtId="0" fontId="3" fillId="0" borderId="0" xfId="1" applyNumberFormat="1" applyFont="1" applyAlignment="1">
      <alignment horizontal="center" wrapText="1"/>
    </xf>
    <xf numFmtId="0" fontId="3" fillId="0" borderId="0" xfId="1" applyNumberFormat="1" applyFont="1" applyAlignment="1">
      <alignment horizontal="right"/>
    </xf>
    <xf numFmtId="0" fontId="1" fillId="0" borderId="0" xfId="5" applyFont="1"/>
    <xf numFmtId="0" fontId="0" fillId="0" borderId="0" xfId="5" applyFont="1"/>
    <xf numFmtId="0" fontId="7" fillId="0" borderId="0" xfId="7" applyFont="1" applyAlignment="1">
      <alignment horizontal="left"/>
    </xf>
    <xf numFmtId="0" fontId="22" fillId="0" borderId="0" xfId="5" applyFont="1" applyAlignment="1">
      <alignment horizontal="left"/>
    </xf>
    <xf numFmtId="0" fontId="22" fillId="0" borderId="0" xfId="5" applyFont="1"/>
    <xf numFmtId="169" fontId="22" fillId="0" borderId="30" xfId="5" applyNumberFormat="1" applyFont="1" applyBorder="1"/>
    <xf numFmtId="3" fontId="22" fillId="0" borderId="30" xfId="5" applyNumberFormat="1" applyFont="1" applyBorder="1"/>
    <xf numFmtId="0" fontId="22" fillId="19" borderId="30" xfId="5" applyFont="1" applyFill="1" applyBorder="1"/>
    <xf numFmtId="0" fontId="22" fillId="0" borderId="31" xfId="5" applyFont="1" applyBorder="1"/>
    <xf numFmtId="169" fontId="22" fillId="0" borderId="27" xfId="5" applyNumberFormat="1" applyFont="1" applyBorder="1"/>
    <xf numFmtId="0" fontId="22" fillId="0" borderId="30" xfId="5" applyFont="1" applyBorder="1"/>
    <xf numFmtId="169" fontId="22" fillId="0" borderId="27" xfId="5" applyNumberFormat="1" applyFont="1" applyFill="1" applyBorder="1"/>
    <xf numFmtId="0" fontId="22" fillId="0" borderId="32" xfId="5" applyFont="1" applyBorder="1" applyAlignment="1">
      <alignment vertical="top"/>
    </xf>
    <xf numFmtId="0" fontId="22" fillId="0" borderId="33" xfId="5" applyFont="1" applyBorder="1" applyAlignment="1">
      <alignment vertical="top"/>
    </xf>
    <xf numFmtId="0" fontId="22" fillId="0" borderId="34" xfId="5" applyFont="1" applyBorder="1"/>
    <xf numFmtId="0" fontId="22" fillId="0" borderId="7" xfId="5" applyFont="1" applyBorder="1" applyAlignment="1">
      <alignment horizontal="left" vertical="top" wrapText="1"/>
    </xf>
    <xf numFmtId="0" fontId="22" fillId="0" borderId="35" xfId="5" applyFont="1" applyBorder="1" applyAlignment="1">
      <alignment horizontal="left" vertical="top" wrapText="1"/>
    </xf>
    <xf numFmtId="0" fontId="22" fillId="0" borderId="36" xfId="5" applyFont="1" applyBorder="1" applyAlignment="1">
      <alignment horizontal="center" vertical="center" wrapText="1"/>
    </xf>
    <xf numFmtId="0" fontId="9" fillId="0" borderId="0" xfId="5" applyFill="1"/>
    <xf numFmtId="0" fontId="1" fillId="0" borderId="0" xfId="5" applyFont="1" applyFill="1"/>
    <xf numFmtId="0" fontId="24" fillId="0" borderId="0" xfId="0" applyFont="1"/>
    <xf numFmtId="6" fontId="24" fillId="0" borderId="0" xfId="0" applyNumberFormat="1" applyFont="1"/>
    <xf numFmtId="6" fontId="1" fillId="0" borderId="6" xfId="0" applyNumberFormat="1" applyFont="1" applyBorder="1"/>
    <xf numFmtId="0" fontId="1" fillId="0" borderId="3" xfId="0" applyFont="1" applyBorder="1"/>
    <xf numFmtId="6" fontId="1" fillId="0" borderId="3" xfId="0" applyNumberFormat="1" applyFont="1" applyBorder="1"/>
    <xf numFmtId="5" fontId="1" fillId="0" borderId="1" xfId="0" applyNumberFormat="1" applyFont="1" applyBorder="1"/>
    <xf numFmtId="0" fontId="1" fillId="0" borderId="4" xfId="0" applyFont="1" applyBorder="1"/>
    <xf numFmtId="0" fontId="25" fillId="0" borderId="0" xfId="0" applyFont="1"/>
    <xf numFmtId="44" fontId="1" fillId="0" borderId="37" xfId="2" applyFont="1" applyBorder="1"/>
    <xf numFmtId="44" fontId="1" fillId="0" borderId="38" xfId="2" applyFont="1" applyBorder="1"/>
    <xf numFmtId="44" fontId="1" fillId="0" borderId="39" xfId="2" applyFont="1" applyBorder="1"/>
    <xf numFmtId="165" fontId="1" fillId="0" borderId="37" xfId="2" applyNumberFormat="1" applyFont="1" applyBorder="1"/>
    <xf numFmtId="165" fontId="1" fillId="0" borderId="38" xfId="2" applyNumberFormat="1" applyFont="1" applyBorder="1"/>
    <xf numFmtId="165" fontId="1" fillId="0" borderId="39" xfId="2" applyNumberFormat="1" applyFont="1" applyBorder="1"/>
    <xf numFmtId="165" fontId="1" fillId="0" borderId="24" xfId="2" applyNumberFormat="1" applyFont="1" applyBorder="1"/>
    <xf numFmtId="0" fontId="3" fillId="0" borderId="39" xfId="0" applyFont="1" applyBorder="1" applyAlignment="1">
      <alignment horizontal="left" indent="3"/>
    </xf>
    <xf numFmtId="166" fontId="1" fillId="0" borderId="32" xfId="1" applyNumberFormat="1" applyFont="1" applyBorder="1"/>
    <xf numFmtId="166" fontId="1" fillId="0" borderId="14" xfId="1" applyNumberFormat="1" applyFont="1" applyBorder="1"/>
    <xf numFmtId="165" fontId="1" fillId="0" borderId="23" xfId="0" applyNumberFormat="1" applyFont="1" applyBorder="1"/>
    <xf numFmtId="0" fontId="1" fillId="0" borderId="22" xfId="0" applyFont="1" applyBorder="1"/>
    <xf numFmtId="166" fontId="1" fillId="0" borderId="2" xfId="1" applyNumberFormat="1" applyFont="1" applyBorder="1"/>
    <xf numFmtId="166" fontId="1" fillId="0" borderId="0" xfId="1" applyNumberFormat="1" applyFont="1"/>
    <xf numFmtId="166" fontId="1" fillId="0" borderId="0" xfId="1" applyNumberFormat="1" applyFont="1" applyBorder="1"/>
    <xf numFmtId="0" fontId="1" fillId="0" borderId="5" xfId="0" applyFont="1" applyBorder="1"/>
    <xf numFmtId="0" fontId="25" fillId="0" borderId="0" xfId="0" applyFont="1" applyAlignment="1">
      <alignment horizontal="center"/>
    </xf>
    <xf numFmtId="0" fontId="3" fillId="0" borderId="40"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41" xfId="0" applyFont="1" applyBorder="1" applyAlignment="1">
      <alignment horizontal="center" vertical="center"/>
    </xf>
    <xf numFmtId="0" fontId="9" fillId="0" borderId="0" xfId="5" applyFill="1" applyBorder="1"/>
    <xf numFmtId="0" fontId="9" fillId="0" borderId="0" xfId="5" applyFont="1" applyFill="1" applyBorder="1"/>
    <xf numFmtId="0" fontId="3" fillId="0" borderId="0" xfId="5" applyFont="1" applyFill="1" applyBorder="1" applyAlignment="1">
      <alignment horizontal="center"/>
    </xf>
    <xf numFmtId="0" fontId="6" fillId="0" borderId="0" xfId="5" applyFont="1" applyFill="1" applyAlignment="1">
      <alignment horizontal="center"/>
    </xf>
    <xf numFmtId="0" fontId="14" fillId="0" borderId="0" xfId="5" applyFont="1" applyFill="1" applyBorder="1" applyAlignment="1">
      <alignment horizontal="center"/>
    </xf>
    <xf numFmtId="0" fontId="0" fillId="0" borderId="0" xfId="0" applyFont="1" applyBorder="1"/>
    <xf numFmtId="0" fontId="22" fillId="8" borderId="0" xfId="0" applyFont="1" applyFill="1" applyAlignment="1">
      <alignment horizontal="left" vertical="center"/>
    </xf>
    <xf numFmtId="0" fontId="22" fillId="0" borderId="0" xfId="0" applyFont="1" applyAlignment="1">
      <alignment vertical="center"/>
    </xf>
    <xf numFmtId="0" fontId="22" fillId="0" borderId="0" xfId="0" applyFont="1" applyBorder="1" applyAlignment="1">
      <alignment vertical="center"/>
    </xf>
    <xf numFmtId="0" fontId="22" fillId="13" borderId="0" xfId="0" applyFont="1" applyFill="1" applyAlignment="1">
      <alignment horizontal="left" vertical="center"/>
    </xf>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center" wrapText="1"/>
    </xf>
    <xf numFmtId="0" fontId="0" fillId="2" borderId="2" xfId="0" applyFill="1" applyBorder="1" applyAlignment="1">
      <alignment horizontal="center" vertical="center" wrapText="1"/>
    </xf>
    <xf numFmtId="0" fontId="3" fillId="0" borderId="0" xfId="0" applyFont="1" applyAlignment="1">
      <alignment horizontal="center"/>
    </xf>
    <xf numFmtId="0" fontId="10" fillId="8" borderId="4" xfId="5" applyFont="1" applyFill="1" applyBorder="1" applyAlignment="1">
      <alignment horizontal="center"/>
    </xf>
    <xf numFmtId="0" fontId="10" fillId="8" borderId="3" xfId="5" applyFont="1" applyFill="1" applyBorder="1" applyAlignment="1">
      <alignment horizontal="center"/>
    </xf>
    <xf numFmtId="0" fontId="10" fillId="7" borderId="4" xfId="5" applyFont="1" applyFill="1" applyBorder="1" applyAlignment="1">
      <alignment horizontal="center"/>
    </xf>
    <xf numFmtId="0" fontId="10" fillId="7" borderId="3" xfId="5"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0" fillId="2" borderId="2" xfId="0" applyFill="1" applyBorder="1" applyAlignment="1">
      <alignment horizontal="center" wrapText="1"/>
    </xf>
    <xf numFmtId="0" fontId="9" fillId="9" borderId="4" xfId="5" applyFill="1" applyBorder="1" applyAlignment="1">
      <alignment horizontal="left" vertical="center" wrapText="1"/>
    </xf>
    <xf numFmtId="0" fontId="9" fillId="9" borderId="3" xfId="5" applyFill="1" applyBorder="1" applyAlignment="1">
      <alignment horizontal="left" vertical="center" wrapText="1"/>
    </xf>
    <xf numFmtId="0" fontId="9" fillId="9" borderId="6" xfId="5" applyFill="1" applyBorder="1" applyAlignment="1">
      <alignment horizontal="left" vertical="center" wrapText="1"/>
    </xf>
    <xf numFmtId="0" fontId="11" fillId="6" borderId="4" xfId="5" applyFont="1" applyFill="1" applyBorder="1" applyAlignment="1">
      <alignment horizontal="center"/>
    </xf>
    <xf numFmtId="0" fontId="11" fillId="6" borderId="3" xfId="5" applyFont="1" applyFill="1" applyBorder="1" applyAlignment="1">
      <alignment horizontal="center"/>
    </xf>
    <xf numFmtId="0" fontId="11" fillId="6" borderId="6" xfId="5" applyFont="1" applyFill="1" applyBorder="1" applyAlignment="1">
      <alignment horizontal="center"/>
    </xf>
    <xf numFmtId="0" fontId="11" fillId="0" borderId="4" xfId="5" applyFont="1" applyBorder="1" applyAlignment="1">
      <alignment horizontal="center" wrapText="1"/>
    </xf>
    <xf numFmtId="0" fontId="11" fillId="0" borderId="6" xfId="5" applyFont="1" applyBorder="1" applyAlignment="1">
      <alignment horizontal="center" wrapText="1"/>
    </xf>
    <xf numFmtId="0" fontId="14" fillId="8" borderId="4" xfId="5" applyFont="1" applyFill="1" applyBorder="1" applyAlignment="1">
      <alignment horizontal="center"/>
    </xf>
    <xf numFmtId="0" fontId="14" fillId="8" borderId="3" xfId="5" applyFont="1" applyFill="1" applyBorder="1" applyAlignment="1">
      <alignment horizontal="center"/>
    </xf>
    <xf numFmtId="0" fontId="14" fillId="8" borderId="6" xfId="5" applyFont="1" applyFill="1" applyBorder="1" applyAlignment="1">
      <alignment horizontal="center"/>
    </xf>
    <xf numFmtId="0" fontId="14" fillId="6" borderId="4" xfId="5" applyFont="1" applyFill="1" applyBorder="1" applyAlignment="1">
      <alignment horizontal="center"/>
    </xf>
    <xf numFmtId="0" fontId="14" fillId="6" borderId="3" xfId="5" applyFont="1" applyFill="1" applyBorder="1" applyAlignment="1">
      <alignment horizontal="center"/>
    </xf>
    <xf numFmtId="0" fontId="14" fillId="6" borderId="6" xfId="5" applyFont="1" applyFill="1" applyBorder="1" applyAlignment="1">
      <alignment horizontal="center"/>
    </xf>
    <xf numFmtId="0" fontId="13" fillId="0" borderId="0" xfId="5" applyFont="1" applyAlignment="1">
      <alignment horizontal="left" wrapTex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0" fontId="9" fillId="0" borderId="4" xfId="6" applyBorder="1" applyAlignment="1">
      <alignment horizontal="left"/>
    </xf>
    <xf numFmtId="0" fontId="9" fillId="0" borderId="3" xfId="6" applyBorder="1" applyAlignment="1">
      <alignment horizontal="left"/>
    </xf>
    <xf numFmtId="0" fontId="9" fillId="0" borderId="6" xfId="6" applyBorder="1" applyAlignment="1">
      <alignment horizontal="left"/>
    </xf>
    <xf numFmtId="0" fontId="9" fillId="9" borderId="4" xfId="5" applyFill="1" applyBorder="1" applyAlignment="1">
      <alignment horizontal="left"/>
    </xf>
    <xf numFmtId="0" fontId="9" fillId="9" borderId="3" xfId="5" applyFill="1" applyBorder="1" applyAlignment="1">
      <alignment horizontal="left"/>
    </xf>
    <xf numFmtId="0" fontId="9" fillId="9" borderId="6" xfId="5" applyFill="1" applyBorder="1" applyAlignment="1">
      <alignment horizontal="left"/>
    </xf>
    <xf numFmtId="0" fontId="11" fillId="0" borderId="9" xfId="6" applyFont="1" applyBorder="1" applyAlignment="1">
      <alignment horizontal="left"/>
    </xf>
    <xf numFmtId="0" fontId="11" fillId="0" borderId="8" xfId="6" applyFont="1" applyBorder="1" applyAlignment="1">
      <alignment horizontal="left"/>
    </xf>
    <xf numFmtId="0" fontId="11" fillId="0" borderId="7" xfId="6" applyFont="1" applyBorder="1" applyAlignment="1">
      <alignment horizontal="left"/>
    </xf>
    <xf numFmtId="0" fontId="11" fillId="0" borderId="0" xfId="5" applyFont="1" applyAlignment="1">
      <alignment horizontal="center"/>
    </xf>
    <xf numFmtId="0" fontId="10" fillId="13" borderId="4" xfId="5" applyFont="1" applyFill="1" applyBorder="1" applyAlignment="1">
      <alignment horizontal="center"/>
    </xf>
    <xf numFmtId="0" fontId="10" fillId="13" borderId="3" xfId="5" applyFont="1" applyFill="1" applyBorder="1" applyAlignment="1">
      <alignment horizontal="center"/>
    </xf>
    <xf numFmtId="0" fontId="10" fillId="13" borderId="6" xfId="5" applyFont="1" applyFill="1" applyBorder="1" applyAlignment="1">
      <alignment horizontal="center"/>
    </xf>
    <xf numFmtId="0" fontId="14" fillId="7" borderId="4" xfId="5" applyFont="1" applyFill="1" applyBorder="1" applyAlignment="1">
      <alignment horizontal="center"/>
    </xf>
    <xf numFmtId="0" fontId="14" fillId="7" borderId="3" xfId="5" applyFont="1" applyFill="1" applyBorder="1" applyAlignment="1">
      <alignment horizontal="center"/>
    </xf>
    <xf numFmtId="0" fontId="14" fillId="7" borderId="6" xfId="5" applyFont="1" applyFill="1" applyBorder="1" applyAlignment="1">
      <alignment horizontal="center"/>
    </xf>
    <xf numFmtId="0" fontId="9" fillId="0" borderId="0" xfId="5" applyFont="1" applyAlignment="1">
      <alignment vertical="center" wrapText="1"/>
    </xf>
    <xf numFmtId="0" fontId="11" fillId="3" borderId="1" xfId="5" applyFont="1" applyFill="1" applyBorder="1" applyAlignment="1">
      <alignment horizontal="center"/>
    </xf>
    <xf numFmtId="0" fontId="11" fillId="3" borderId="1" xfId="5" applyFont="1" applyFill="1" applyBorder="1" applyAlignment="1">
      <alignment horizontal="center" wrapText="1"/>
    </xf>
    <xf numFmtId="0" fontId="0" fillId="4" borderId="0" xfId="0" applyFill="1" applyAlignment="1">
      <alignment horizontal="center"/>
    </xf>
    <xf numFmtId="0" fontId="5" fillId="8" borderId="4" xfId="0" applyFont="1" applyFill="1" applyBorder="1" applyAlignment="1">
      <alignment horizontal="center"/>
    </xf>
    <xf numFmtId="0" fontId="5" fillId="8" borderId="3" xfId="0" applyFont="1" applyFill="1" applyBorder="1" applyAlignment="1">
      <alignment horizontal="center"/>
    </xf>
    <xf numFmtId="0" fontId="5" fillId="8" borderId="6" xfId="0" applyFont="1" applyFill="1" applyBorder="1" applyAlignment="1">
      <alignment horizontal="center"/>
    </xf>
    <xf numFmtId="0" fontId="0" fillId="0" borderId="14" xfId="0" applyBorder="1" applyAlignment="1">
      <alignment horizontal="center" vertical="center" wrapText="1"/>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6" xfId="0" applyFont="1" applyFill="1" applyBorder="1" applyAlignment="1">
      <alignment horizontal="center"/>
    </xf>
    <xf numFmtId="0" fontId="16" fillId="0" borderId="0" xfId="5" applyFont="1" applyAlignment="1">
      <alignment horizontal="center"/>
    </xf>
    <xf numFmtId="0" fontId="16" fillId="8" borderId="4" xfId="5" applyFont="1" applyFill="1" applyBorder="1" applyAlignment="1">
      <alignment horizontal="center"/>
    </xf>
    <xf numFmtId="0" fontId="16" fillId="8" borderId="3" xfId="5" applyFont="1" applyFill="1" applyBorder="1" applyAlignment="1">
      <alignment horizontal="center"/>
    </xf>
    <xf numFmtId="0" fontId="16" fillId="8" borderId="6" xfId="5" applyFont="1" applyFill="1" applyBorder="1" applyAlignment="1">
      <alignment horizontal="center"/>
    </xf>
    <xf numFmtId="0" fontId="20" fillId="7" borderId="4" xfId="5" applyFont="1" applyFill="1" applyBorder="1" applyAlignment="1">
      <alignment horizontal="center"/>
    </xf>
    <xf numFmtId="0" fontId="20" fillId="7" borderId="3" xfId="5" applyFont="1" applyFill="1" applyBorder="1" applyAlignment="1">
      <alignment horizontal="center"/>
    </xf>
    <xf numFmtId="0" fontId="20" fillId="7" borderId="6" xfId="5" applyFont="1" applyFill="1" applyBorder="1" applyAlignment="1">
      <alignment horizontal="center"/>
    </xf>
    <xf numFmtId="0" fontId="16" fillId="11" borderId="4" xfId="1" applyNumberFormat="1" applyFont="1" applyFill="1" applyBorder="1" applyAlignment="1">
      <alignment horizontal="center"/>
    </xf>
    <xf numFmtId="0" fontId="16" fillId="11" borderId="3" xfId="1" applyNumberFormat="1" applyFont="1" applyFill="1" applyBorder="1" applyAlignment="1">
      <alignment horizontal="center"/>
    </xf>
    <xf numFmtId="0" fontId="16" fillId="11" borderId="6" xfId="1" applyNumberFormat="1" applyFont="1" applyFill="1" applyBorder="1" applyAlignment="1">
      <alignment horizontal="center"/>
    </xf>
    <xf numFmtId="0" fontId="19" fillId="0" borderId="15" xfId="1" applyNumberFormat="1" applyFont="1" applyFill="1" applyBorder="1" applyAlignment="1">
      <alignment horizontal="center"/>
    </xf>
    <xf numFmtId="0" fontId="19" fillId="0" borderId="0" xfId="1" applyNumberFormat="1" applyFont="1" applyFill="1" applyBorder="1" applyAlignment="1">
      <alignment horizontal="center"/>
    </xf>
    <xf numFmtId="0" fontId="23" fillId="0" borderId="0" xfId="5" applyFont="1" applyAlignment="1">
      <alignment horizontal="center"/>
    </xf>
    <xf numFmtId="0" fontId="6" fillId="8" borderId="4" xfId="5" applyFont="1" applyFill="1" applyBorder="1" applyAlignment="1">
      <alignment horizontal="center"/>
    </xf>
    <xf numFmtId="0" fontId="6" fillId="8" borderId="3" xfId="5" applyFont="1" applyFill="1" applyBorder="1" applyAlignment="1">
      <alignment horizontal="center"/>
    </xf>
    <xf numFmtId="0" fontId="6" fillId="8" borderId="6" xfId="5" applyFont="1" applyFill="1" applyBorder="1" applyAlignment="1">
      <alignment horizontal="center"/>
    </xf>
    <xf numFmtId="0" fontId="22" fillId="0" borderId="0" xfId="5" applyFont="1" applyAlignment="1">
      <alignment horizontal="left" wrapText="1"/>
    </xf>
    <xf numFmtId="0" fontId="26" fillId="4" borderId="0" xfId="5" applyFont="1" applyFill="1" applyAlignment="1">
      <alignment horizontal="center" vertical="top" wrapText="1"/>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cellXfs>
  <cellStyles count="8">
    <cellStyle name="Comma" xfId="1" builtinId="3"/>
    <cellStyle name="Currency" xfId="2" builtinId="4"/>
    <cellStyle name="Hyperlink" xfId="4" builtinId="8"/>
    <cellStyle name="Hyperlink 2" xfId="7" xr:uid="{00000000-0005-0000-0000-000003000000}"/>
    <cellStyle name="Normal" xfId="0" builtinId="0"/>
    <cellStyle name="Normal 2" xfId="5" xr:uid="{00000000-0005-0000-0000-000005000000}"/>
    <cellStyle name="Normal 2 2" xfId="6" xr:uid="{00000000-0005-0000-0000-000006000000}"/>
    <cellStyle name="Percent" xfId="3" builtinId="5"/>
  </cellStyles>
  <dxfs count="5">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workbookViewId="0">
      <selection activeCell="B16" sqref="B16"/>
    </sheetView>
  </sheetViews>
  <sheetFormatPr defaultRowHeight="15" x14ac:dyDescent="0.25"/>
  <cols>
    <col min="1" max="1" width="16.28515625" customWidth="1"/>
    <col min="2" max="2" width="66.7109375" style="299" customWidth="1"/>
    <col min="3" max="3" width="17.42578125" customWidth="1"/>
  </cols>
  <sheetData>
    <row r="1" spans="1:3" ht="18.75" x14ac:dyDescent="0.3">
      <c r="A1" s="300" t="s">
        <v>232</v>
      </c>
      <c r="B1" s="300"/>
    </row>
    <row r="2" spans="1:3" x14ac:dyDescent="0.25">
      <c r="A2" s="301" t="s">
        <v>233</v>
      </c>
      <c r="B2" s="301"/>
    </row>
    <row r="3" spans="1:3" ht="166.9" customHeight="1" x14ac:dyDescent="0.25">
      <c r="A3" s="302" t="s">
        <v>234</v>
      </c>
      <c r="B3" s="302"/>
    </row>
    <row r="4" spans="1:3" x14ac:dyDescent="0.25">
      <c r="B4" s="294"/>
    </row>
    <row r="5" spans="1:3" ht="15.75" x14ac:dyDescent="0.25">
      <c r="A5" s="295" t="s">
        <v>187</v>
      </c>
      <c r="B5" s="296" t="s">
        <v>235</v>
      </c>
      <c r="C5" s="297"/>
    </row>
    <row r="6" spans="1:3" ht="15.75" x14ac:dyDescent="0.25">
      <c r="A6" s="295" t="s">
        <v>187</v>
      </c>
      <c r="B6" s="297" t="s">
        <v>236</v>
      </c>
      <c r="C6" s="297"/>
    </row>
    <row r="7" spans="1:3" ht="15.75" x14ac:dyDescent="0.25">
      <c r="A7" s="298" t="s">
        <v>136</v>
      </c>
      <c r="B7" s="297" t="s">
        <v>237</v>
      </c>
      <c r="C7" s="297"/>
    </row>
    <row r="8" spans="1:3" ht="15.75" x14ac:dyDescent="0.25">
      <c r="A8" s="295" t="s">
        <v>187</v>
      </c>
      <c r="B8" s="296" t="s">
        <v>238</v>
      </c>
      <c r="C8" s="297"/>
    </row>
    <row r="9" spans="1:3" ht="15.75" x14ac:dyDescent="0.25">
      <c r="A9" s="295" t="s">
        <v>187</v>
      </c>
      <c r="B9" s="296" t="s">
        <v>239</v>
      </c>
      <c r="C9" s="297"/>
    </row>
    <row r="10" spans="1:3" ht="15.75" x14ac:dyDescent="0.25">
      <c r="A10" s="295" t="s">
        <v>187</v>
      </c>
      <c r="B10" s="296" t="s">
        <v>240</v>
      </c>
      <c r="C10" s="297"/>
    </row>
    <row r="11" spans="1:3" ht="15.75" x14ac:dyDescent="0.25">
      <c r="A11" s="295" t="s">
        <v>187</v>
      </c>
      <c r="B11" s="296" t="s">
        <v>241</v>
      </c>
      <c r="C11" s="297"/>
    </row>
    <row r="12" spans="1:3" ht="15.75" x14ac:dyDescent="0.25">
      <c r="A12" s="295" t="s">
        <v>187</v>
      </c>
      <c r="B12" s="297" t="s">
        <v>242</v>
      </c>
      <c r="C12" s="297"/>
    </row>
    <row r="13" spans="1:3" x14ac:dyDescent="0.25">
      <c r="C13" s="53"/>
    </row>
    <row r="14" spans="1:3" x14ac:dyDescent="0.25">
      <c r="C14" s="53"/>
    </row>
    <row r="15" spans="1:3" x14ac:dyDescent="0.25">
      <c r="C15" s="53"/>
    </row>
  </sheetData>
  <mergeCells count="3">
    <mergeCell ref="A1:B1"/>
    <mergeCell ref="A2:B2"/>
    <mergeCell ref="A3:B3"/>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2:W117"/>
  <sheetViews>
    <sheetView showGridLines="0" tabSelected="1" zoomScaleNormal="100" zoomScaleSheetLayoutView="80" workbookViewId="0">
      <selection activeCell="M13" sqref="M13"/>
    </sheetView>
  </sheetViews>
  <sheetFormatPr defaultRowHeight="15" x14ac:dyDescent="0.25"/>
  <cols>
    <col min="1" max="1" width="14.42578125" customWidth="1"/>
    <col min="2" max="2" width="58.140625" customWidth="1"/>
    <col min="3" max="5" width="16.42578125" customWidth="1"/>
    <col min="6" max="8" width="18.28515625" customWidth="1"/>
    <col min="9" max="12" width="5.7109375" customWidth="1"/>
    <col min="13" max="13" width="36" customWidth="1"/>
    <col min="19" max="19" width="15.28515625" bestFit="1" customWidth="1"/>
    <col min="20" max="20" width="10.28515625" bestFit="1" customWidth="1"/>
  </cols>
  <sheetData>
    <row r="2" spans="1:12" x14ac:dyDescent="0.25">
      <c r="B2" s="304" t="s">
        <v>63</v>
      </c>
      <c r="C2" s="304"/>
      <c r="D2" s="304"/>
      <c r="E2" s="304"/>
      <c r="F2" s="304"/>
      <c r="G2" s="304"/>
      <c r="H2" s="304"/>
      <c r="I2" s="304"/>
      <c r="J2" s="304"/>
      <c r="K2" s="304"/>
      <c r="L2" s="304"/>
    </row>
    <row r="3" spans="1:12" ht="21" x14ac:dyDescent="0.35">
      <c r="B3" s="305" t="s">
        <v>62</v>
      </c>
      <c r="C3" s="306"/>
      <c r="D3" s="306"/>
      <c r="E3" s="306"/>
      <c r="F3" s="306"/>
      <c r="G3" s="306"/>
      <c r="H3" s="306"/>
      <c r="I3" s="306"/>
      <c r="J3" s="306"/>
      <c r="K3" s="306"/>
      <c r="L3" s="306"/>
    </row>
    <row r="4" spans="1:12" ht="21" x14ac:dyDescent="0.35">
      <c r="B4" s="307" t="s">
        <v>61</v>
      </c>
      <c r="C4" s="308"/>
      <c r="D4" s="308"/>
      <c r="E4" s="308"/>
      <c r="F4" s="308"/>
      <c r="G4" s="308"/>
      <c r="H4" s="308"/>
      <c r="I4" s="308"/>
      <c r="J4" s="308"/>
      <c r="K4" s="308"/>
      <c r="L4" s="308"/>
    </row>
    <row r="6" spans="1:12" ht="18.75" x14ac:dyDescent="0.3">
      <c r="B6" s="309" t="s">
        <v>60</v>
      </c>
      <c r="C6" s="310"/>
      <c r="D6" s="310"/>
      <c r="E6" s="310"/>
      <c r="F6" s="310"/>
      <c r="G6" s="310"/>
      <c r="H6" s="310"/>
      <c r="I6" s="310"/>
      <c r="J6" s="310"/>
      <c r="K6" s="310"/>
      <c r="L6" s="310"/>
    </row>
    <row r="7" spans="1:12" s="10" customFormat="1" ht="18.75" x14ac:dyDescent="0.3">
      <c r="B7" s="59"/>
      <c r="C7" s="59"/>
      <c r="D7" s="59"/>
      <c r="E7" s="59"/>
      <c r="F7" s="59"/>
      <c r="G7" s="59"/>
      <c r="H7" s="59"/>
      <c r="I7" s="59"/>
      <c r="J7" s="59"/>
      <c r="K7" s="59"/>
      <c r="L7" s="59"/>
    </row>
    <row r="8" spans="1:12" ht="18.75" x14ac:dyDescent="0.3">
      <c r="B8" s="26" t="s">
        <v>59</v>
      </c>
      <c r="C8" s="25"/>
    </row>
    <row r="9" spans="1:12" ht="22.15" customHeight="1" x14ac:dyDescent="0.3">
      <c r="B9" s="25"/>
      <c r="C9" s="25"/>
      <c r="E9" s="58"/>
      <c r="F9" s="58"/>
      <c r="G9" s="58"/>
      <c r="H9" s="58"/>
      <c r="I9" s="58"/>
      <c r="K9" s="53"/>
    </row>
    <row r="10" spans="1:12" s="54" customFormat="1" ht="30" x14ac:dyDescent="0.25">
      <c r="B10" s="57" t="s">
        <v>41</v>
      </c>
      <c r="C10" s="57" t="s">
        <v>40</v>
      </c>
      <c r="D10" s="57" t="s">
        <v>39</v>
      </c>
      <c r="E10" s="57" t="s">
        <v>38</v>
      </c>
      <c r="F10" s="57" t="s">
        <v>37</v>
      </c>
      <c r="G10" s="57" t="s">
        <v>36</v>
      </c>
      <c r="H10" s="57" t="s">
        <v>35</v>
      </c>
      <c r="I10" s="56"/>
      <c r="J10" s="55"/>
    </row>
    <row r="11" spans="1:12" x14ac:dyDescent="0.25">
      <c r="B11" s="22" t="s">
        <v>58</v>
      </c>
      <c r="C11" s="21">
        <f t="shared" ref="C11:C22" si="0">SUM(D11:H11)</f>
        <v>89810555.912537768</v>
      </c>
      <c r="D11" s="21">
        <v>34615958.903335005</v>
      </c>
      <c r="E11" s="21">
        <v>8190924.1216091476</v>
      </c>
      <c r="F11" s="21">
        <v>47021272.857154496</v>
      </c>
      <c r="G11" s="21">
        <v>-496060.96956087369</v>
      </c>
      <c r="H11" s="21">
        <v>478461</v>
      </c>
      <c r="J11" s="53"/>
    </row>
    <row r="12" spans="1:12" ht="14.45" customHeight="1" x14ac:dyDescent="0.25">
      <c r="A12" s="311"/>
      <c r="B12" s="19" t="s">
        <v>34</v>
      </c>
      <c r="C12" s="21">
        <f t="shared" si="0"/>
        <v>2585230.2316655377</v>
      </c>
      <c r="D12" s="31">
        <v>711755.56812699884</v>
      </c>
      <c r="E12" s="31">
        <v>-3.4741997718811035E-2</v>
      </c>
      <c r="F12" s="31">
        <v>1884053.7950817645</v>
      </c>
      <c r="G12" s="31">
        <v>-10579.09680122789</v>
      </c>
      <c r="H12" s="31"/>
      <c r="L12" s="37"/>
    </row>
    <row r="13" spans="1:12" x14ac:dyDescent="0.25">
      <c r="A13" s="311"/>
      <c r="B13" s="19" t="s">
        <v>33</v>
      </c>
      <c r="C13" s="21">
        <f t="shared" si="0"/>
        <v>-17893</v>
      </c>
      <c r="D13" s="31"/>
      <c r="E13" s="31"/>
      <c r="F13" s="31"/>
      <c r="G13" s="31"/>
      <c r="H13" s="31">
        <v>-17893</v>
      </c>
      <c r="L13" s="37"/>
    </row>
    <row r="14" spans="1:12" x14ac:dyDescent="0.25">
      <c r="A14" s="311"/>
      <c r="B14" s="19" t="s">
        <v>32</v>
      </c>
      <c r="C14" s="21">
        <f t="shared" si="0"/>
        <v>3741418.0986745665</v>
      </c>
      <c r="D14" s="31">
        <v>1419180.1011002148</v>
      </c>
      <c r="E14" s="31">
        <v>310442.80331761797</v>
      </c>
      <c r="F14" s="31">
        <v>1806726.1139774902</v>
      </c>
      <c r="G14" s="31">
        <v>205069.08027924318</v>
      </c>
      <c r="H14" s="31"/>
      <c r="L14" s="37"/>
    </row>
    <row r="15" spans="1:12" x14ac:dyDescent="0.25">
      <c r="A15" s="311"/>
      <c r="B15" s="19" t="s">
        <v>31</v>
      </c>
      <c r="C15" s="21">
        <f t="shared" si="0"/>
        <v>0</v>
      </c>
      <c r="D15" s="31"/>
      <c r="E15" s="31"/>
      <c r="F15" s="31"/>
      <c r="G15" s="31"/>
      <c r="H15" s="31"/>
      <c r="L15" s="37"/>
    </row>
    <row r="16" spans="1:12" x14ac:dyDescent="0.25">
      <c r="A16" s="311"/>
      <c r="B16" s="18" t="s">
        <v>30</v>
      </c>
      <c r="C16" s="21">
        <f t="shared" si="0"/>
        <v>0</v>
      </c>
      <c r="D16" s="31"/>
      <c r="E16" s="31"/>
      <c r="F16" s="31"/>
      <c r="G16" s="31"/>
      <c r="H16" s="31"/>
      <c r="L16" s="37"/>
    </row>
    <row r="17" spans="1:20" x14ac:dyDescent="0.25">
      <c r="A17" s="311"/>
      <c r="B17" s="18" t="s">
        <v>29</v>
      </c>
      <c r="C17" s="21">
        <f t="shared" si="0"/>
        <v>0</v>
      </c>
      <c r="D17" s="31"/>
      <c r="E17" s="31"/>
      <c r="F17" s="31"/>
      <c r="G17" s="31"/>
      <c r="H17" s="31"/>
      <c r="L17" s="37"/>
    </row>
    <row r="18" spans="1:20" x14ac:dyDescent="0.25">
      <c r="A18" s="311"/>
      <c r="B18" s="18" t="s">
        <v>28</v>
      </c>
      <c r="C18" s="21">
        <f t="shared" si="0"/>
        <v>-481577.05860274006</v>
      </c>
      <c r="D18" s="31">
        <v>1574232.391073816</v>
      </c>
      <c r="E18" s="31">
        <v>-274392.29500923119</v>
      </c>
      <c r="F18" s="31">
        <v>-948358.19976956456</v>
      </c>
      <c r="G18" s="31">
        <v>-833058.9548977603</v>
      </c>
      <c r="H18" s="31"/>
      <c r="L18" s="37"/>
    </row>
    <row r="19" spans="1:20" x14ac:dyDescent="0.25">
      <c r="A19" s="311"/>
      <c r="B19" s="18" t="s">
        <v>27</v>
      </c>
      <c r="C19" s="21">
        <f t="shared" si="0"/>
        <v>-563852.78490300034</v>
      </c>
      <c r="D19" s="31">
        <v>0</v>
      </c>
      <c r="E19" s="31">
        <v>0</v>
      </c>
      <c r="F19" s="31">
        <v>0</v>
      </c>
      <c r="G19" s="31">
        <v>-563852.78490300034</v>
      </c>
      <c r="H19" s="31"/>
      <c r="L19" s="37"/>
    </row>
    <row r="20" spans="1:20" x14ac:dyDescent="0.25">
      <c r="B20" s="17" t="s">
        <v>26</v>
      </c>
      <c r="C20" s="21">
        <f t="shared" si="0"/>
        <v>-905846.56484786468</v>
      </c>
      <c r="D20" s="31">
        <v>-674419.08050683129</v>
      </c>
      <c r="E20" s="31">
        <v>1230733.1533453406</v>
      </c>
      <c r="F20" s="31">
        <v>-83278.771078235804</v>
      </c>
      <c r="G20" s="31">
        <v>-1378881.8666081382</v>
      </c>
      <c r="H20" s="31"/>
      <c r="M20" s="36"/>
    </row>
    <row r="21" spans="1:20" x14ac:dyDescent="0.25">
      <c r="B21" s="17" t="s">
        <v>25</v>
      </c>
      <c r="C21" s="21">
        <f t="shared" si="0"/>
        <v>0</v>
      </c>
      <c r="D21" s="31"/>
      <c r="E21" s="31"/>
      <c r="F21" s="31"/>
      <c r="G21" s="31"/>
      <c r="H21" s="31"/>
      <c r="M21" s="36"/>
    </row>
    <row r="22" spans="1:20" x14ac:dyDescent="0.25">
      <c r="B22" s="17" t="s">
        <v>25</v>
      </c>
      <c r="C22" s="21">
        <f t="shared" si="0"/>
        <v>0</v>
      </c>
      <c r="D22" s="52"/>
      <c r="E22" s="51"/>
      <c r="F22" s="50"/>
      <c r="G22" s="50"/>
      <c r="H22" s="50"/>
      <c r="M22" s="36"/>
    </row>
    <row r="23" spans="1:20" x14ac:dyDescent="0.25">
      <c r="B23" s="14" t="s">
        <v>4</v>
      </c>
      <c r="C23" s="30">
        <f t="shared" ref="C23:H23" si="1">SUM(C11:C22)</f>
        <v>94168034.834524259</v>
      </c>
      <c r="D23" s="29">
        <f t="shared" si="1"/>
        <v>37646707.883129202</v>
      </c>
      <c r="E23" s="29">
        <f t="shared" si="1"/>
        <v>9457707.7485208772</v>
      </c>
      <c r="F23" s="29">
        <f t="shared" si="1"/>
        <v>49680415.795365952</v>
      </c>
      <c r="G23" s="29">
        <f t="shared" si="1"/>
        <v>-3077364.5924917571</v>
      </c>
      <c r="H23" s="29">
        <f t="shared" si="1"/>
        <v>460568</v>
      </c>
      <c r="M23" s="36"/>
    </row>
    <row r="24" spans="1:20" x14ac:dyDescent="0.25">
      <c r="C24" s="49"/>
      <c r="D24" s="1"/>
      <c r="M24" s="36"/>
    </row>
    <row r="25" spans="1:20" x14ac:dyDescent="0.25">
      <c r="B25" s="8" t="s">
        <v>51</v>
      </c>
      <c r="C25" s="7">
        <f t="shared" ref="C25:H25" si="2">+C23-C11</f>
        <v>4357478.9219864905</v>
      </c>
      <c r="D25" s="28">
        <f t="shared" si="2"/>
        <v>3030748.9797941968</v>
      </c>
      <c r="E25" s="28">
        <f t="shared" si="2"/>
        <v>1266783.6269117296</v>
      </c>
      <c r="F25" s="28">
        <f t="shared" si="2"/>
        <v>2659142.9382114559</v>
      </c>
      <c r="G25" s="28">
        <f t="shared" si="2"/>
        <v>-2581303.6229308834</v>
      </c>
      <c r="H25" s="28">
        <f t="shared" si="2"/>
        <v>-17893</v>
      </c>
      <c r="M25" s="36"/>
    </row>
    <row r="26" spans="1:20" x14ac:dyDescent="0.25">
      <c r="B26" s="3" t="s">
        <v>50</v>
      </c>
      <c r="C26" s="27">
        <f t="shared" ref="C26:H26" si="3">(C23-C11)/C11</f>
        <v>4.8518560849684887E-2</v>
      </c>
      <c r="D26" s="27">
        <f t="shared" si="3"/>
        <v>8.755351796717685E-2</v>
      </c>
      <c r="E26" s="27">
        <f t="shared" si="3"/>
        <v>0.15465698474360468</v>
      </c>
      <c r="F26" s="27">
        <f t="shared" si="3"/>
        <v>5.6551913137052726E-2</v>
      </c>
      <c r="G26" s="27">
        <f t="shared" si="3"/>
        <v>5.2036015355449585</v>
      </c>
      <c r="H26" s="27">
        <f t="shared" si="3"/>
        <v>-3.7396987424262375E-2</v>
      </c>
      <c r="M26" s="36"/>
    </row>
    <row r="27" spans="1:20" x14ac:dyDescent="0.25">
      <c r="B27" s="9"/>
      <c r="C27" s="5"/>
      <c r="D27" s="5"/>
      <c r="E27" s="5"/>
      <c r="F27" s="5"/>
      <c r="G27" s="5"/>
      <c r="H27" s="5"/>
      <c r="M27" s="36"/>
    </row>
    <row r="28" spans="1:20" x14ac:dyDescent="0.25">
      <c r="B28" s="8" t="s">
        <v>49</v>
      </c>
      <c r="C28" s="7">
        <f>'5. Vaccine Clinics and Test (2'!D23</f>
        <v>0</v>
      </c>
      <c r="D28" s="5"/>
      <c r="E28" s="5"/>
      <c r="F28" s="5"/>
      <c r="G28" s="5"/>
      <c r="H28" s="5"/>
      <c r="M28" s="36"/>
    </row>
    <row r="29" spans="1:20" ht="30" x14ac:dyDescent="0.25">
      <c r="B29" s="39" t="s">
        <v>48</v>
      </c>
      <c r="C29" s="38">
        <f>C23-C28</f>
        <v>94168034.834524259</v>
      </c>
      <c r="D29" s="1"/>
      <c r="E29" s="1"/>
      <c r="K29" s="36"/>
      <c r="L29" s="36"/>
      <c r="S29" s="37"/>
      <c r="T29" s="36"/>
    </row>
    <row r="30" spans="1:20" x14ac:dyDescent="0.25">
      <c r="B30" s="9"/>
      <c r="C30" s="5"/>
      <c r="D30" s="1"/>
      <c r="E30" s="1"/>
      <c r="K30" s="36"/>
      <c r="L30" s="36"/>
      <c r="S30" s="37"/>
      <c r="T30" s="36"/>
    </row>
    <row r="31" spans="1:20" x14ac:dyDescent="0.25">
      <c r="B31" s="8" t="s">
        <v>47</v>
      </c>
      <c r="C31" s="7">
        <f>C29-C11</f>
        <v>4357478.9219864905</v>
      </c>
      <c r="D31" s="1"/>
      <c r="E31" s="1"/>
      <c r="M31" s="36"/>
    </row>
    <row r="32" spans="1:20" x14ac:dyDescent="0.25">
      <c r="B32" s="3" t="s">
        <v>46</v>
      </c>
      <c r="C32" s="27">
        <f>(C31)/C11</f>
        <v>4.8518560849684887E-2</v>
      </c>
      <c r="D32" s="1"/>
      <c r="E32" s="1"/>
      <c r="M32" s="36"/>
    </row>
    <row r="33" spans="2:20" x14ac:dyDescent="0.25">
      <c r="B33" s="9"/>
      <c r="C33" s="5"/>
      <c r="D33" s="5"/>
      <c r="E33" s="5"/>
      <c r="F33" s="5"/>
      <c r="G33" s="5"/>
      <c r="H33" s="5"/>
      <c r="M33" s="36"/>
    </row>
    <row r="34" spans="2:20" ht="28.15" customHeight="1" x14ac:dyDescent="0.3">
      <c r="B34" s="26" t="s">
        <v>57</v>
      </c>
      <c r="C34" s="25"/>
      <c r="D34" s="1"/>
      <c r="E34" s="1"/>
      <c r="S34" s="37"/>
      <c r="T34" s="36"/>
    </row>
    <row r="35" spans="2:20" ht="18.75" x14ac:dyDescent="0.3">
      <c r="B35" s="26"/>
      <c r="C35" s="25"/>
      <c r="D35" s="1"/>
      <c r="E35" s="1"/>
      <c r="S35" s="37"/>
      <c r="T35" s="36"/>
    </row>
    <row r="36" spans="2:20" s="32" customFormat="1" x14ac:dyDescent="0.25">
      <c r="B36" s="24" t="s">
        <v>23</v>
      </c>
      <c r="C36" s="24" t="s">
        <v>22</v>
      </c>
      <c r="D36" s="24" t="s">
        <v>21</v>
      </c>
      <c r="E36" s="48"/>
      <c r="S36" s="47"/>
      <c r="T36" s="46"/>
    </row>
    <row r="37" spans="2:20" x14ac:dyDescent="0.25">
      <c r="B37" s="22" t="s">
        <v>56</v>
      </c>
      <c r="C37" s="21">
        <v>92343472.995751813</v>
      </c>
      <c r="D37" s="20"/>
      <c r="E37" s="5"/>
      <c r="S37" s="37"/>
      <c r="T37" s="36"/>
    </row>
    <row r="38" spans="2:20" x14ac:dyDescent="0.25">
      <c r="B38" s="19" t="s">
        <v>55</v>
      </c>
      <c r="C38" s="16">
        <v>1191188.8819886395</v>
      </c>
      <c r="D38" s="15">
        <f t="shared" ref="D38:D53" si="4">+C38/C$37</f>
        <v>1.2899546046350662E-2</v>
      </c>
      <c r="E38" s="43"/>
      <c r="S38" s="37"/>
    </row>
    <row r="39" spans="2:20" x14ac:dyDescent="0.25">
      <c r="B39" s="18" t="s">
        <v>18</v>
      </c>
      <c r="C39" s="45">
        <f>'4. Inflation_P'!D19</f>
        <v>2190959.3818034674</v>
      </c>
      <c r="D39" s="15">
        <f t="shared" si="4"/>
        <v>2.3726196456833076E-2</v>
      </c>
      <c r="E39" s="44" t="s">
        <v>54</v>
      </c>
      <c r="S39" s="37"/>
    </row>
    <row r="40" spans="2:20" x14ac:dyDescent="0.25">
      <c r="B40" s="18" t="s">
        <v>17</v>
      </c>
      <c r="C40" s="16">
        <v>-346535.04494129517</v>
      </c>
      <c r="D40" s="15">
        <f t="shared" si="4"/>
        <v>-3.7526750261736119E-3</v>
      </c>
      <c r="E40" s="43"/>
      <c r="S40" s="37"/>
    </row>
    <row r="41" spans="2:20" x14ac:dyDescent="0.25">
      <c r="B41" s="18" t="s">
        <v>16</v>
      </c>
      <c r="C41" s="16">
        <v>-712361.56731243432</v>
      </c>
      <c r="D41" s="15">
        <f t="shared" si="4"/>
        <v>-7.71426007927172E-3</v>
      </c>
      <c r="E41" s="43"/>
      <c r="S41" s="37"/>
    </row>
    <row r="42" spans="2:20" x14ac:dyDescent="0.25">
      <c r="B42" s="18" t="s">
        <v>15</v>
      </c>
      <c r="C42" s="16">
        <v>-557199.96128929011</v>
      </c>
      <c r="D42" s="15">
        <f t="shared" si="4"/>
        <v>-6.0339939923520491E-3</v>
      </c>
      <c r="E42" s="43"/>
      <c r="S42" s="37"/>
    </row>
    <row r="43" spans="2:20" x14ac:dyDescent="0.25">
      <c r="B43" s="18" t="s">
        <v>14</v>
      </c>
      <c r="C43" s="16">
        <v>0</v>
      </c>
      <c r="D43" s="15">
        <f t="shared" si="4"/>
        <v>0</v>
      </c>
      <c r="E43" s="43"/>
      <c r="S43" s="37"/>
    </row>
    <row r="44" spans="2:20" x14ac:dyDescent="0.25">
      <c r="B44" s="18" t="s">
        <v>13</v>
      </c>
      <c r="C44" s="16">
        <v>0</v>
      </c>
      <c r="D44" s="15">
        <f t="shared" si="4"/>
        <v>0</v>
      </c>
      <c r="E44" s="43"/>
    </row>
    <row r="45" spans="2:20" x14ac:dyDescent="0.25">
      <c r="B45" s="18" t="s">
        <v>12</v>
      </c>
      <c r="C45" s="16">
        <v>288056.2294776272</v>
      </c>
      <c r="D45" s="15">
        <f t="shared" si="4"/>
        <v>3.1193999979931336E-3</v>
      </c>
      <c r="E45" s="43"/>
    </row>
    <row r="46" spans="2:20" x14ac:dyDescent="0.25">
      <c r="B46" s="18" t="s">
        <v>11</v>
      </c>
      <c r="C46" s="16">
        <v>279361.55559100024</v>
      </c>
      <c r="D46" s="15">
        <f t="shared" si="4"/>
        <v>3.0252441946151628E-3</v>
      </c>
      <c r="E46" s="40"/>
    </row>
    <row r="47" spans="2:20" x14ac:dyDescent="0.25">
      <c r="B47" s="17" t="s">
        <v>10</v>
      </c>
      <c r="C47" s="16">
        <v>0</v>
      </c>
      <c r="D47" s="15">
        <f t="shared" si="4"/>
        <v>0</v>
      </c>
      <c r="E47" s="43"/>
    </row>
    <row r="48" spans="2:20" x14ac:dyDescent="0.25">
      <c r="B48" s="17" t="s">
        <v>9</v>
      </c>
      <c r="C48" s="16">
        <v>364782.96734839398</v>
      </c>
      <c r="D48" s="15">
        <f t="shared" si="4"/>
        <v>3.950284254147291E-3</v>
      </c>
      <c r="E48" s="43"/>
    </row>
    <row r="49" spans="2:20" x14ac:dyDescent="0.25">
      <c r="B49" s="17" t="s">
        <v>8</v>
      </c>
      <c r="C49" s="16">
        <v>0</v>
      </c>
      <c r="D49" s="15">
        <f t="shared" si="4"/>
        <v>0</v>
      </c>
      <c r="E49" s="43"/>
    </row>
    <row r="50" spans="2:20" x14ac:dyDescent="0.25">
      <c r="B50" s="17" t="s">
        <v>7</v>
      </c>
      <c r="C50" s="16">
        <v>1671149.5294117613</v>
      </c>
      <c r="D50" s="15">
        <f t="shared" si="4"/>
        <v>1.8097105027538234E-2</v>
      </c>
      <c r="E50" s="43"/>
    </row>
    <row r="51" spans="2:20" x14ac:dyDescent="0.25">
      <c r="B51" s="17" t="s">
        <v>6</v>
      </c>
      <c r="C51" s="16">
        <v>-1048763.7714976706</v>
      </c>
      <c r="D51" s="15">
        <f t="shared" si="4"/>
        <v>-1.1357205197880289E-2</v>
      </c>
      <c r="E51" s="43"/>
    </row>
    <row r="52" spans="2:20" x14ac:dyDescent="0.25">
      <c r="B52" s="17" t="s">
        <v>5</v>
      </c>
      <c r="C52" s="16">
        <v>-448323.45094793197</v>
      </c>
      <c r="D52" s="15">
        <f t="shared" si="4"/>
        <v>-4.8549554874176837E-3</v>
      </c>
      <c r="E52" s="43"/>
    </row>
    <row r="53" spans="2:20" x14ac:dyDescent="0.25">
      <c r="B53" s="17" t="s">
        <v>53</v>
      </c>
      <c r="C53" s="16"/>
      <c r="D53" s="15">
        <f t="shared" si="4"/>
        <v>0</v>
      </c>
      <c r="E53" s="43"/>
    </row>
    <row r="54" spans="2:20" x14ac:dyDescent="0.25">
      <c r="B54" s="14" t="s">
        <v>52</v>
      </c>
      <c r="C54" s="13">
        <f>SUM(C37:C53)</f>
        <v>95215787.745384112</v>
      </c>
      <c r="D54" s="12">
        <f>SUM(D38:D53)</f>
        <v>3.1104686194382211E-2</v>
      </c>
      <c r="E54" s="40"/>
    </row>
    <row r="55" spans="2:20" x14ac:dyDescent="0.25">
      <c r="B55" s="42"/>
      <c r="C55" s="41"/>
      <c r="D55" s="40"/>
      <c r="E55" s="40"/>
    </row>
    <row r="56" spans="2:20" x14ac:dyDescent="0.25">
      <c r="B56" s="8" t="s">
        <v>51</v>
      </c>
      <c r="C56" s="7">
        <f>+C54-C37</f>
        <v>2872314.7496322989</v>
      </c>
      <c r="D56" s="40"/>
      <c r="E56" s="40"/>
    </row>
    <row r="57" spans="2:20" x14ac:dyDescent="0.25">
      <c r="B57" s="3" t="s">
        <v>50</v>
      </c>
      <c r="C57" s="2">
        <f>(C56)/C37</f>
        <v>3.1104686194382548E-2</v>
      </c>
      <c r="D57" s="40"/>
      <c r="E57" s="40"/>
    </row>
    <row r="58" spans="2:20" x14ac:dyDescent="0.25">
      <c r="B58" s="9"/>
      <c r="C58" s="5"/>
      <c r="D58" s="5"/>
      <c r="E58" s="5"/>
      <c r="F58" s="5"/>
      <c r="G58" s="5"/>
      <c r="H58" s="5"/>
      <c r="M58" s="36"/>
    </row>
    <row r="59" spans="2:20" x14ac:dyDescent="0.25">
      <c r="B59" s="8" t="s">
        <v>49</v>
      </c>
      <c r="C59" s="7">
        <f>'5. Vaccine Clinics and Test (2'!D36</f>
        <v>0</v>
      </c>
      <c r="D59" s="5"/>
      <c r="E59" s="5"/>
      <c r="F59" s="5"/>
      <c r="G59" s="5"/>
      <c r="H59" s="5"/>
      <c r="M59" s="36"/>
    </row>
    <row r="60" spans="2:20" ht="30" x14ac:dyDescent="0.25">
      <c r="B60" s="39" t="s">
        <v>48</v>
      </c>
      <c r="C60" s="38">
        <f>C54-C59</f>
        <v>95215787.745384112</v>
      </c>
      <c r="D60" s="1"/>
      <c r="E60" s="1"/>
      <c r="K60" s="36"/>
      <c r="L60" s="36"/>
      <c r="S60" s="37"/>
      <c r="T60" s="36"/>
    </row>
    <row r="61" spans="2:20" x14ac:dyDescent="0.25">
      <c r="B61" s="9"/>
      <c r="C61" s="5"/>
      <c r="D61" s="1"/>
      <c r="E61" s="1"/>
      <c r="K61" s="36"/>
      <c r="L61" s="36"/>
      <c r="S61" s="37"/>
      <c r="T61" s="36"/>
    </row>
    <row r="62" spans="2:20" x14ac:dyDescent="0.25">
      <c r="B62" s="8" t="s">
        <v>47</v>
      </c>
      <c r="C62" s="7">
        <f>C60-C37</f>
        <v>2872314.7496322989</v>
      </c>
      <c r="D62" s="1"/>
      <c r="E62" s="1"/>
      <c r="M62" s="36"/>
    </row>
    <row r="63" spans="2:20" x14ac:dyDescent="0.25">
      <c r="B63" s="3" t="s">
        <v>46</v>
      </c>
      <c r="C63" s="2">
        <f>(C62/C37)</f>
        <v>3.1104686194382548E-2</v>
      </c>
      <c r="D63" s="1"/>
      <c r="E63" s="1"/>
      <c r="M63" s="36"/>
    </row>
    <row r="64" spans="2:20" x14ac:dyDescent="0.25">
      <c r="B64" s="9"/>
      <c r="C64" s="5"/>
      <c r="D64" s="5"/>
      <c r="E64" s="5"/>
      <c r="F64" s="5"/>
      <c r="G64" s="5"/>
      <c r="H64" s="5"/>
      <c r="M64" s="36"/>
    </row>
    <row r="66" spans="1:23" ht="18.75" x14ac:dyDescent="0.3">
      <c r="B66" s="309" t="s">
        <v>45</v>
      </c>
      <c r="C66" s="310"/>
      <c r="D66" s="310"/>
      <c r="E66" s="310"/>
      <c r="F66" s="310"/>
      <c r="G66" s="310"/>
      <c r="H66" s="310"/>
      <c r="I66" s="310"/>
      <c r="J66" s="310"/>
      <c r="K66" s="310"/>
      <c r="L66" s="310"/>
      <c r="S66" s="37"/>
      <c r="T66" s="36"/>
    </row>
    <row r="67" spans="1:23" x14ac:dyDescent="0.25">
      <c r="B67" s="35"/>
    </row>
    <row r="68" spans="1:23" ht="18.75" x14ac:dyDescent="0.3">
      <c r="B68" s="26" t="s">
        <v>44</v>
      </c>
      <c r="C68" s="25"/>
    </row>
    <row r="69" spans="1:23" ht="18.75" x14ac:dyDescent="0.3">
      <c r="B69" s="26"/>
      <c r="C69" s="25"/>
    </row>
    <row r="70" spans="1:23" ht="18.75" x14ac:dyDescent="0.3">
      <c r="B70" s="26" t="s">
        <v>43</v>
      </c>
      <c r="C70" s="34" t="s">
        <v>42</v>
      </c>
    </row>
    <row r="71" spans="1:23" s="32" customFormat="1" ht="30" x14ac:dyDescent="0.25">
      <c r="B71" s="33" t="s">
        <v>41</v>
      </c>
      <c r="C71" s="33" t="s">
        <v>40</v>
      </c>
      <c r="D71" s="33" t="s">
        <v>39</v>
      </c>
      <c r="E71" s="33" t="s">
        <v>38</v>
      </c>
      <c r="F71" s="33" t="s">
        <v>37</v>
      </c>
      <c r="G71" s="33" t="s">
        <v>36</v>
      </c>
      <c r="H71" s="33" t="s">
        <v>35</v>
      </c>
      <c r="J71"/>
      <c r="K71"/>
      <c r="L71"/>
      <c r="M71"/>
      <c r="N71"/>
      <c r="O71"/>
      <c r="P71"/>
      <c r="Q71"/>
      <c r="R71"/>
      <c r="S71"/>
      <c r="T71"/>
      <c r="U71"/>
      <c r="V71"/>
      <c r="W71"/>
    </row>
    <row r="72" spans="1:23" x14ac:dyDescent="0.25">
      <c r="B72" s="22" t="s">
        <v>20</v>
      </c>
      <c r="C72" s="21">
        <f t="shared" ref="C72:C83" si="5">SUM(D72:H72)</f>
        <v>86218426.954285741</v>
      </c>
      <c r="D72" s="21">
        <v>36189827.674285747</v>
      </c>
      <c r="E72" s="21">
        <v>8448305.1771428511</v>
      </c>
      <c r="F72" s="21">
        <v>43999690.525714271</v>
      </c>
      <c r="G72" s="21">
        <v>-2817991.8514285702</v>
      </c>
      <c r="H72" s="21">
        <v>398595.42857142899</v>
      </c>
    </row>
    <row r="73" spans="1:23" ht="14.45" customHeight="1" x14ac:dyDescent="0.25">
      <c r="A73" s="303"/>
      <c r="B73" s="19" t="s">
        <v>34</v>
      </c>
      <c r="C73" s="21">
        <f t="shared" si="5"/>
        <v>2585230.2316655451</v>
      </c>
      <c r="D73" s="31">
        <v>711755.56812699884</v>
      </c>
      <c r="E73" s="31">
        <v>-3.4741997718811035E-2</v>
      </c>
      <c r="F73" s="31">
        <v>1884053.7950817719</v>
      </c>
      <c r="G73" s="31">
        <v>-10579.09680122789</v>
      </c>
      <c r="H73" s="31"/>
    </row>
    <row r="74" spans="1:23" x14ac:dyDescent="0.25">
      <c r="A74" s="303"/>
      <c r="B74" s="19" t="s">
        <v>33</v>
      </c>
      <c r="C74" s="21">
        <f t="shared" si="5"/>
        <v>61972.571428571013</v>
      </c>
      <c r="D74" s="31"/>
      <c r="E74" s="31"/>
      <c r="F74" s="31"/>
      <c r="G74" s="31"/>
      <c r="H74" s="31">
        <v>61972.571428571013</v>
      </c>
    </row>
    <row r="75" spans="1:23" x14ac:dyDescent="0.25">
      <c r="A75" s="303"/>
      <c r="B75" s="19" t="s">
        <v>32</v>
      </c>
      <c r="C75" s="21">
        <f t="shared" si="5"/>
        <v>4682897.3934510415</v>
      </c>
      <c r="D75" s="31">
        <v>1858399.579643996</v>
      </c>
      <c r="E75" s="31">
        <v>429765.44509032235</v>
      </c>
      <c r="F75" s="31">
        <v>2272626.2492961027</v>
      </c>
      <c r="G75" s="31">
        <v>122106.11942062058</v>
      </c>
      <c r="H75" s="31"/>
    </row>
    <row r="76" spans="1:23" x14ac:dyDescent="0.25">
      <c r="A76" s="303"/>
      <c r="B76" s="19" t="s">
        <v>31</v>
      </c>
      <c r="C76" s="21">
        <f t="shared" si="5"/>
        <v>0</v>
      </c>
      <c r="D76" s="31"/>
      <c r="E76" s="31"/>
      <c r="F76" s="31"/>
      <c r="G76" s="31"/>
      <c r="H76" s="31"/>
    </row>
    <row r="77" spans="1:23" x14ac:dyDescent="0.25">
      <c r="B77" s="18" t="s">
        <v>30</v>
      </c>
      <c r="C77" s="21">
        <f t="shared" si="5"/>
        <v>0</v>
      </c>
      <c r="D77" s="31"/>
      <c r="E77" s="31"/>
      <c r="F77" s="31"/>
      <c r="G77" s="31"/>
      <c r="H77" s="31"/>
    </row>
    <row r="78" spans="1:23" x14ac:dyDescent="0.25">
      <c r="B78" s="18" t="s">
        <v>29</v>
      </c>
      <c r="C78" s="21">
        <f t="shared" si="5"/>
        <v>0</v>
      </c>
      <c r="D78" s="31"/>
      <c r="E78" s="31"/>
      <c r="F78" s="31"/>
      <c r="G78" s="31"/>
      <c r="H78" s="31"/>
    </row>
    <row r="79" spans="1:23" x14ac:dyDescent="0.25">
      <c r="B79" s="18" t="s">
        <v>28</v>
      </c>
      <c r="C79" s="21">
        <f t="shared" si="5"/>
        <v>15464.382634290057</v>
      </c>
      <c r="D79" s="31">
        <v>-142447.1471493034</v>
      </c>
      <c r="E79" s="31">
        <v>-112143.94127305204</v>
      </c>
      <c r="F79" s="31">
        <v>82445.577668148719</v>
      </c>
      <c r="G79" s="31">
        <v>187609.8933884968</v>
      </c>
      <c r="H79" s="31"/>
    </row>
    <row r="80" spans="1:23" x14ac:dyDescent="0.25">
      <c r="B80" s="18" t="s">
        <v>27</v>
      </c>
      <c r="C80" s="21">
        <f t="shared" si="5"/>
        <v>-2123518.4076744295</v>
      </c>
      <c r="D80" s="31">
        <v>0</v>
      </c>
      <c r="E80" s="31">
        <v>0</v>
      </c>
      <c r="F80" s="31">
        <v>0</v>
      </c>
      <c r="G80" s="31">
        <v>-2123518.4076744295</v>
      </c>
      <c r="H80" s="31"/>
    </row>
    <row r="81" spans="2:8" x14ac:dyDescent="0.25">
      <c r="B81" s="17" t="s">
        <v>26</v>
      </c>
      <c r="C81" s="21">
        <f t="shared" si="5"/>
        <v>2727561.708733541</v>
      </c>
      <c r="D81" s="31">
        <v>-970827.79177824315</v>
      </c>
      <c r="E81" s="31">
        <v>691781.10230274999</v>
      </c>
      <c r="F81" s="31">
        <v>1441599.6476056809</v>
      </c>
      <c r="G81" s="31">
        <v>1565008.7506033529</v>
      </c>
      <c r="H81" s="31"/>
    </row>
    <row r="82" spans="2:8" x14ac:dyDescent="0.25">
      <c r="B82" s="17" t="s">
        <v>25</v>
      </c>
      <c r="C82" s="21">
        <f t="shared" si="5"/>
        <v>0</v>
      </c>
      <c r="D82" s="31"/>
      <c r="E82" s="31"/>
      <c r="F82" s="31"/>
      <c r="G82" s="31"/>
      <c r="H82" s="31"/>
    </row>
    <row r="83" spans="2:8" x14ac:dyDescent="0.25">
      <c r="B83" s="17" t="s">
        <v>25</v>
      </c>
      <c r="C83" s="21">
        <f t="shared" si="5"/>
        <v>0</v>
      </c>
      <c r="D83" s="31"/>
      <c r="E83" s="31"/>
      <c r="F83" s="31"/>
      <c r="G83" s="31"/>
      <c r="H83" s="31"/>
    </row>
    <row r="84" spans="2:8" x14ac:dyDescent="0.25">
      <c r="B84" s="14" t="s">
        <v>4</v>
      </c>
      <c r="C84" s="30">
        <f t="shared" ref="C84:H84" si="6">SUM(C72:C83)</f>
        <v>94168034.834524304</v>
      </c>
      <c r="D84" s="29">
        <f t="shared" si="6"/>
        <v>37646707.883129194</v>
      </c>
      <c r="E84" s="29">
        <f t="shared" si="6"/>
        <v>9457707.7485208735</v>
      </c>
      <c r="F84" s="29">
        <f t="shared" si="6"/>
        <v>49680415.795365967</v>
      </c>
      <c r="G84" s="29">
        <f t="shared" si="6"/>
        <v>-3077364.5924917581</v>
      </c>
      <c r="H84" s="29">
        <f t="shared" si="6"/>
        <v>460568</v>
      </c>
    </row>
    <row r="85" spans="2:8" x14ac:dyDescent="0.25">
      <c r="C85" s="4"/>
      <c r="D85" s="1"/>
    </row>
    <row r="86" spans="2:8" x14ac:dyDescent="0.25">
      <c r="B86" s="8" t="s">
        <v>3</v>
      </c>
      <c r="C86" s="7">
        <f t="shared" ref="C86:H86" si="7">+C84-C72</f>
        <v>7949607.8802385628</v>
      </c>
      <c r="D86" s="7">
        <f t="shared" si="7"/>
        <v>1456880.2088434473</v>
      </c>
      <c r="E86" s="7">
        <f t="shared" si="7"/>
        <v>1009402.5713780224</v>
      </c>
      <c r="F86" s="28">
        <f t="shared" si="7"/>
        <v>5680725.2696516961</v>
      </c>
      <c r="G86" s="28">
        <f t="shared" si="7"/>
        <v>-259372.74106318783</v>
      </c>
      <c r="H86" s="28">
        <f t="shared" si="7"/>
        <v>61972.571428571013</v>
      </c>
    </row>
    <row r="87" spans="2:8" x14ac:dyDescent="0.25">
      <c r="B87" s="3" t="s">
        <v>2</v>
      </c>
      <c r="C87" s="27">
        <f t="shared" ref="C87:H87" si="8">(C84-C72)/C72</f>
        <v>9.2203118997445405E-2</v>
      </c>
      <c r="D87" s="27">
        <f t="shared" si="8"/>
        <v>4.0256621887111557E-2</v>
      </c>
      <c r="E87" s="27">
        <f t="shared" si="8"/>
        <v>0.11947988977824713</v>
      </c>
      <c r="F87" s="27">
        <f t="shared" si="8"/>
        <v>0.12910830057615452</v>
      </c>
      <c r="G87" s="27">
        <f t="shared" si="8"/>
        <v>9.2041693070084571E-2</v>
      </c>
      <c r="H87" s="27">
        <f t="shared" si="8"/>
        <v>0.15547737627268202</v>
      </c>
    </row>
    <row r="88" spans="2:8" x14ac:dyDescent="0.25">
      <c r="B88" s="9"/>
      <c r="C88" s="5"/>
      <c r="D88" s="1"/>
      <c r="E88" s="1"/>
    </row>
    <row r="89" spans="2:8" x14ac:dyDescent="0.25">
      <c r="B89" s="8" t="s">
        <v>1</v>
      </c>
      <c r="C89" s="7">
        <f>(C84-'5. Vaccine Clinics and Test (2'!D23)-('1. Reconciliation_P'!C72-'5. Vaccine Clinics and Test (2'!C23)</f>
        <v>7949607.8802385628</v>
      </c>
      <c r="D89" s="1"/>
      <c r="E89" s="1"/>
    </row>
    <row r="90" spans="2:8" x14ac:dyDescent="0.25">
      <c r="B90" s="3" t="s">
        <v>0</v>
      </c>
      <c r="C90" s="2">
        <f>C89/(C72-'5. Vaccine Clinics and Test (2'!C23)</f>
        <v>9.2203118997445405E-2</v>
      </c>
      <c r="D90" s="1"/>
      <c r="E90" s="1"/>
    </row>
    <row r="91" spans="2:8" x14ac:dyDescent="0.25">
      <c r="B91" s="9"/>
      <c r="C91" s="5"/>
      <c r="D91" s="5"/>
      <c r="E91" s="5"/>
      <c r="F91" s="5"/>
      <c r="G91" s="5"/>
      <c r="H91" s="5"/>
    </row>
    <row r="92" spans="2:8" ht="19.899999999999999" customHeight="1" x14ac:dyDescent="0.3">
      <c r="B92" s="26" t="s">
        <v>24</v>
      </c>
      <c r="C92" s="25"/>
      <c r="D92" s="1"/>
      <c r="E92" s="1"/>
    </row>
    <row r="93" spans="2:8" ht="18.75" x14ac:dyDescent="0.3">
      <c r="B93" s="26"/>
      <c r="C93" s="25"/>
      <c r="D93" s="1"/>
      <c r="E93" s="1"/>
    </row>
    <row r="94" spans="2:8" x14ac:dyDescent="0.25">
      <c r="B94" s="24" t="s">
        <v>23</v>
      </c>
      <c r="C94" s="24" t="s">
        <v>22</v>
      </c>
      <c r="D94" s="24" t="s">
        <v>21</v>
      </c>
      <c r="E94" s="23"/>
    </row>
    <row r="95" spans="2:8" x14ac:dyDescent="0.25">
      <c r="B95" s="22" t="s">
        <v>20</v>
      </c>
      <c r="C95" s="21">
        <v>93850847.645714283</v>
      </c>
      <c r="D95" s="20"/>
      <c r="E95" s="5"/>
    </row>
    <row r="96" spans="2:8" x14ac:dyDescent="0.25">
      <c r="B96" s="19" t="s">
        <v>19</v>
      </c>
      <c r="C96" s="16">
        <v>1191188.8819886395</v>
      </c>
      <c r="D96" s="15">
        <f t="shared" ref="D96:D110" si="9">+C96/C$37</f>
        <v>1.2899546046350662E-2</v>
      </c>
      <c r="E96" s="11"/>
    </row>
    <row r="97" spans="2:5" x14ac:dyDescent="0.25">
      <c r="B97" s="18" t="s">
        <v>18</v>
      </c>
      <c r="C97" s="16">
        <v>2190959.3818034674</v>
      </c>
      <c r="D97" s="15">
        <f t="shared" si="9"/>
        <v>2.3726196456833076E-2</v>
      </c>
      <c r="E97" s="11"/>
    </row>
    <row r="98" spans="2:5" x14ac:dyDescent="0.25">
      <c r="B98" s="18" t="s">
        <v>17</v>
      </c>
      <c r="C98" s="16">
        <v>-1501114.2977099232</v>
      </c>
      <c r="D98" s="15">
        <f t="shared" si="9"/>
        <v>-1.6255770429805912E-2</v>
      </c>
      <c r="E98" s="11"/>
    </row>
    <row r="99" spans="2:5" x14ac:dyDescent="0.25">
      <c r="B99" s="18" t="s">
        <v>16</v>
      </c>
      <c r="C99" s="16">
        <v>-115293.99419124238</v>
      </c>
      <c r="D99" s="15">
        <f t="shared" si="9"/>
        <v>-1.2485343083917409E-3</v>
      </c>
      <c r="E99" s="11"/>
    </row>
    <row r="100" spans="2:5" x14ac:dyDescent="0.25">
      <c r="B100" s="18" t="s">
        <v>15</v>
      </c>
      <c r="C100" s="16">
        <v>-787142.71743127913</v>
      </c>
      <c r="D100" s="15">
        <f t="shared" si="9"/>
        <v>-8.5240753016457473E-3</v>
      </c>
      <c r="E100" s="11"/>
    </row>
    <row r="101" spans="2:5" x14ac:dyDescent="0.25">
      <c r="B101" s="18" t="s">
        <v>14</v>
      </c>
      <c r="C101" s="16">
        <v>0</v>
      </c>
      <c r="D101" s="15">
        <f t="shared" si="9"/>
        <v>0</v>
      </c>
      <c r="E101" s="11"/>
    </row>
    <row r="102" spans="2:5" x14ac:dyDescent="0.25">
      <c r="B102" s="18" t="s">
        <v>13</v>
      </c>
      <c r="C102" s="16">
        <v>0</v>
      </c>
      <c r="D102" s="15">
        <f t="shared" si="9"/>
        <v>0</v>
      </c>
      <c r="E102" s="11"/>
    </row>
    <row r="103" spans="2:5" x14ac:dyDescent="0.25">
      <c r="B103" s="18" t="s">
        <v>12</v>
      </c>
      <c r="C103" s="16">
        <v>48992.134592705872</v>
      </c>
      <c r="D103" s="15">
        <f t="shared" si="9"/>
        <v>5.3054247369448311E-4</v>
      </c>
      <c r="E103" s="11"/>
    </row>
    <row r="104" spans="2:5" x14ac:dyDescent="0.25">
      <c r="B104" s="18" t="s">
        <v>11</v>
      </c>
      <c r="C104" s="16">
        <v>-361639.40155185945</v>
      </c>
      <c r="D104" s="15">
        <f t="shared" si="9"/>
        <v>-3.9162421535574735E-3</v>
      </c>
      <c r="E104" s="11"/>
    </row>
    <row r="105" spans="2:5" x14ac:dyDescent="0.25">
      <c r="B105" s="17" t="s">
        <v>10</v>
      </c>
      <c r="C105" s="16">
        <v>0</v>
      </c>
      <c r="D105" s="15">
        <f t="shared" si="9"/>
        <v>0</v>
      </c>
      <c r="E105" s="11"/>
    </row>
    <row r="106" spans="2:5" x14ac:dyDescent="0.25">
      <c r="B106" s="17" t="s">
        <v>9</v>
      </c>
      <c r="C106" s="16">
        <v>-184916.5333682943</v>
      </c>
      <c r="D106" s="15">
        <f t="shared" si="9"/>
        <v>-2.0024862328580735E-3</v>
      </c>
      <c r="E106" s="11"/>
    </row>
    <row r="107" spans="2:5" x14ac:dyDescent="0.25">
      <c r="B107" s="17" t="s">
        <v>8</v>
      </c>
      <c r="C107" s="16">
        <v>0</v>
      </c>
      <c r="D107" s="15">
        <f t="shared" si="9"/>
        <v>0</v>
      </c>
      <c r="E107" s="11"/>
    </row>
    <row r="108" spans="2:5" x14ac:dyDescent="0.25">
      <c r="B108" s="17" t="s">
        <v>7</v>
      </c>
      <c r="C108" s="16">
        <v>1703043.44798319</v>
      </c>
      <c r="D108" s="15">
        <f t="shared" si="9"/>
        <v>1.8442488599725256E-2</v>
      </c>
      <c r="E108" s="11"/>
    </row>
    <row r="109" spans="2:5" x14ac:dyDescent="0.25">
      <c r="B109" s="17" t="s">
        <v>6</v>
      </c>
      <c r="C109" s="16">
        <v>-903001.87864052318</v>
      </c>
      <c r="D109" s="15">
        <f t="shared" si="9"/>
        <v>-9.7787298803681012E-3</v>
      </c>
      <c r="E109" s="11"/>
    </row>
    <row r="110" spans="2:5" x14ac:dyDescent="0.25">
      <c r="B110" s="17" t="s">
        <v>5</v>
      </c>
      <c r="C110" s="16">
        <v>83865.076194927096</v>
      </c>
      <c r="D110" s="15">
        <f t="shared" si="9"/>
        <v>9.0818629053279428E-4</v>
      </c>
      <c r="E110" s="11"/>
    </row>
    <row r="111" spans="2:5" x14ac:dyDescent="0.25">
      <c r="B111" s="14" t="s">
        <v>4</v>
      </c>
      <c r="C111" s="13">
        <f>SUM(C95:C110)</f>
        <v>95215787.745384112</v>
      </c>
      <c r="D111" s="12">
        <f>SUM(D96:D110)</f>
        <v>1.4781121560509224E-2</v>
      </c>
      <c r="E111" s="11"/>
    </row>
    <row r="112" spans="2:5" x14ac:dyDescent="0.25">
      <c r="E112" s="10"/>
    </row>
    <row r="113" spans="2:9" x14ac:dyDescent="0.25">
      <c r="B113" s="8" t="s">
        <v>3</v>
      </c>
      <c r="C113" s="7">
        <f>+C111-C95</f>
        <v>1364940.099669829</v>
      </c>
      <c r="E113" s="10"/>
    </row>
    <row r="114" spans="2:9" x14ac:dyDescent="0.25">
      <c r="B114" s="3" t="s">
        <v>2</v>
      </c>
      <c r="C114" s="2">
        <f>(C113)/C95</f>
        <v>1.4543716267992165E-2</v>
      </c>
      <c r="E114" s="10"/>
    </row>
    <row r="115" spans="2:9" x14ac:dyDescent="0.25">
      <c r="B115" s="9"/>
      <c r="C115" s="5"/>
      <c r="D115" s="5"/>
      <c r="E115" s="5"/>
      <c r="F115" s="5"/>
      <c r="G115" s="5"/>
      <c r="H115" s="5"/>
    </row>
    <row r="116" spans="2:9" x14ac:dyDescent="0.25">
      <c r="B116" s="8" t="s">
        <v>1</v>
      </c>
      <c r="C116" s="7">
        <f>(C111-'5. Vaccine Clinics and Test (2'!D36)-(C95-'5. Vaccine Clinics and Test (2'!C36)</f>
        <v>2368667.099669829</v>
      </c>
      <c r="D116" s="6"/>
      <c r="E116" s="5"/>
      <c r="F116" s="5"/>
      <c r="G116" s="5"/>
      <c r="H116" s="5"/>
      <c r="I116" s="4"/>
    </row>
    <row r="117" spans="2:9" x14ac:dyDescent="0.25">
      <c r="B117" s="3" t="s">
        <v>0</v>
      </c>
      <c r="C117" s="2">
        <f>C116/(C95-'5. Vaccine Clinics and Test (2'!C36)</f>
        <v>2.5511476103908279E-2</v>
      </c>
      <c r="D117" s="1"/>
      <c r="E117" s="1"/>
    </row>
  </sheetData>
  <mergeCells count="7">
    <mergeCell ref="A73:A76"/>
    <mergeCell ref="B2:L2"/>
    <mergeCell ref="B3:L3"/>
    <mergeCell ref="B4:L4"/>
    <mergeCell ref="B6:L6"/>
    <mergeCell ref="A12:A19"/>
    <mergeCell ref="B66:L66"/>
  </mergeCells>
  <conditionalFormatting sqref="J85">
    <cfRule type="cellIs" dxfId="4" priority="5" operator="equal">
      <formula>"OK"</formula>
    </cfRule>
  </conditionalFormatting>
  <conditionalFormatting sqref="J111">
    <cfRule type="cellIs" dxfId="3" priority="4" operator="equal">
      <formula>"OK"</formula>
    </cfRule>
  </conditionalFormatting>
  <conditionalFormatting sqref="K85:L85">
    <cfRule type="cellIs" dxfId="2" priority="3" operator="equal">
      <formula>"OK"</formula>
    </cfRule>
  </conditionalFormatting>
  <conditionalFormatting sqref="L111">
    <cfRule type="cellIs" dxfId="1" priority="2" operator="equal">
      <formula>"OK"</formula>
    </cfRule>
  </conditionalFormatting>
  <conditionalFormatting sqref="J112">
    <cfRule type="cellIs" dxfId="0" priority="1" operator="equal">
      <formula>"OK"</formula>
    </cfRule>
  </conditionalFormatting>
  <pageMargins left="0.2" right="0.2" top="0.2" bottom="0.35" header="0.3" footer="0.2"/>
  <pageSetup scale="53" fitToHeight="2" orientation="landscape" r:id="rId1"/>
  <headerFooter>
    <oddFooter>&amp;L&amp;D
Page &amp;P&amp;R&amp;F,&amp;A</oddFooter>
  </headerFooter>
  <rowBreaks count="1" manualBreakCount="1">
    <brk id="65"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B2:K64"/>
  <sheetViews>
    <sheetView showGridLines="0" zoomScale="90" zoomScaleNormal="90" workbookViewId="0"/>
  </sheetViews>
  <sheetFormatPr defaultColWidth="8.85546875" defaultRowHeight="15" x14ac:dyDescent="0.25"/>
  <cols>
    <col min="1" max="1" width="6.5703125" style="60" customWidth="1"/>
    <col min="2" max="2" width="34.85546875" style="60" customWidth="1"/>
    <col min="3" max="3" width="19.42578125" style="60" customWidth="1"/>
    <col min="4" max="7" width="17.7109375" style="60" customWidth="1"/>
    <col min="8" max="8" width="17.7109375" style="61" customWidth="1"/>
    <col min="9" max="11" width="17.7109375" style="60" customWidth="1"/>
    <col min="12" max="16384" width="8.85546875" style="60"/>
  </cols>
  <sheetData>
    <row r="2" spans="2:9" x14ac:dyDescent="0.25">
      <c r="B2" s="304" t="s">
        <v>122</v>
      </c>
      <c r="C2" s="304"/>
      <c r="D2" s="304"/>
      <c r="E2" s="304"/>
      <c r="F2" s="304"/>
      <c r="G2" s="304"/>
      <c r="H2" s="304"/>
      <c r="I2" s="304"/>
    </row>
    <row r="3" spans="2:9" ht="18.75" x14ac:dyDescent="0.3">
      <c r="B3" s="320" t="s">
        <v>62</v>
      </c>
      <c r="C3" s="321"/>
      <c r="D3" s="321"/>
      <c r="E3" s="321"/>
      <c r="F3" s="321"/>
      <c r="G3" s="321"/>
      <c r="H3" s="321"/>
      <c r="I3" s="322"/>
    </row>
    <row r="4" spans="2:9" ht="18.75" x14ac:dyDescent="0.3">
      <c r="B4" s="323" t="s">
        <v>121</v>
      </c>
      <c r="C4" s="324"/>
      <c r="D4" s="324"/>
      <c r="E4" s="324"/>
      <c r="F4" s="324"/>
      <c r="G4" s="324"/>
      <c r="H4" s="324"/>
      <c r="I4" s="325"/>
    </row>
    <row r="5" spans="2:9" ht="34.9" customHeight="1" x14ac:dyDescent="0.25">
      <c r="B5" s="326" t="s">
        <v>120</v>
      </c>
      <c r="C5" s="326"/>
      <c r="D5" s="326"/>
      <c r="E5" s="326"/>
      <c r="F5" s="326"/>
      <c r="G5" s="326"/>
      <c r="H5" s="83"/>
    </row>
    <row r="6" spans="2:9" x14ac:dyDescent="0.25">
      <c r="B6" s="106"/>
      <c r="C6" s="106"/>
      <c r="D6" s="106"/>
      <c r="E6" s="106"/>
      <c r="F6" s="106"/>
      <c r="G6" s="106"/>
      <c r="H6" s="83"/>
    </row>
    <row r="7" spans="2:9" ht="29.45" customHeight="1" x14ac:dyDescent="0.25">
      <c r="B7" s="312" t="s">
        <v>119</v>
      </c>
      <c r="C7" s="313"/>
      <c r="D7" s="314"/>
      <c r="H7" s="60"/>
    </row>
    <row r="8" spans="2:9" ht="15" customHeight="1" x14ac:dyDescent="0.25">
      <c r="B8" s="315" t="s">
        <v>118</v>
      </c>
      <c r="C8" s="316"/>
      <c r="D8" s="317"/>
      <c r="H8" s="60"/>
    </row>
    <row r="9" spans="2:9" ht="42.75" customHeight="1" x14ac:dyDescent="0.25">
      <c r="B9" s="88" t="s">
        <v>112</v>
      </c>
      <c r="C9" s="89" t="s">
        <v>117</v>
      </c>
      <c r="D9" s="89" t="s">
        <v>116</v>
      </c>
      <c r="H9" s="60"/>
    </row>
    <row r="10" spans="2:9" x14ac:dyDescent="0.25">
      <c r="B10" s="88"/>
      <c r="C10" s="88"/>
      <c r="D10" s="89"/>
      <c r="H10" s="60"/>
    </row>
    <row r="11" spans="2:9" x14ac:dyDescent="0.25">
      <c r="B11" s="88" t="s">
        <v>85</v>
      </c>
      <c r="C11" s="105">
        <v>2226997.5444</v>
      </c>
      <c r="D11" s="104">
        <v>5.8600397080199797E-2</v>
      </c>
      <c r="H11" s="60"/>
    </row>
    <row r="12" spans="2:9" x14ac:dyDescent="0.25">
      <c r="B12" s="88" t="s">
        <v>84</v>
      </c>
      <c r="C12" s="105">
        <v>6562692.6672999999</v>
      </c>
      <c r="D12" s="104">
        <v>5.8600397080199998E-2</v>
      </c>
      <c r="H12" s="60"/>
    </row>
    <row r="13" spans="2:9" x14ac:dyDescent="0.25">
      <c r="B13" s="88" t="s">
        <v>83</v>
      </c>
      <c r="C13" s="105">
        <v>1609411.402</v>
      </c>
      <c r="D13" s="104">
        <v>5.8600397080199998E-2</v>
      </c>
      <c r="H13" s="60"/>
    </row>
    <row r="14" spans="2:9" x14ac:dyDescent="0.25">
      <c r="B14" s="88" t="s">
        <v>25</v>
      </c>
      <c r="C14" s="105">
        <v>0</v>
      </c>
      <c r="D14" s="104">
        <v>0</v>
      </c>
      <c r="H14" s="60"/>
    </row>
    <row r="15" spans="2:9" ht="30" x14ac:dyDescent="0.25">
      <c r="B15" s="86" t="s">
        <v>115</v>
      </c>
      <c r="C15" s="103">
        <f>SUM(C11:C14)</f>
        <v>10399101.613700001</v>
      </c>
      <c r="D15" s="102">
        <v>5.8600397080015923E-2</v>
      </c>
      <c r="H15" s="60"/>
    </row>
    <row r="16" spans="2:9" s="61" customFormat="1" x14ac:dyDescent="0.25">
      <c r="B16" s="93"/>
      <c r="C16" s="84"/>
      <c r="D16" s="84"/>
      <c r="E16" s="84"/>
      <c r="F16" s="84"/>
      <c r="G16" s="84"/>
      <c r="H16" s="84"/>
    </row>
    <row r="17" spans="2:11" ht="45" customHeight="1" x14ac:dyDescent="0.25">
      <c r="B17" s="312" t="s">
        <v>114</v>
      </c>
      <c r="C17" s="313"/>
      <c r="D17" s="313"/>
      <c r="E17" s="313"/>
      <c r="F17" s="313"/>
      <c r="G17" s="313"/>
      <c r="H17" s="313"/>
      <c r="I17" s="313"/>
      <c r="J17" s="314"/>
    </row>
    <row r="18" spans="2:11" ht="15" customHeight="1" x14ac:dyDescent="0.25">
      <c r="B18" s="315" t="s">
        <v>113</v>
      </c>
      <c r="C18" s="316"/>
      <c r="D18" s="316"/>
      <c r="E18" s="316"/>
      <c r="F18" s="316"/>
      <c r="G18" s="316"/>
      <c r="H18" s="316"/>
      <c r="I18" s="316"/>
      <c r="J18" s="317"/>
    </row>
    <row r="19" spans="2:11" ht="42.75" customHeight="1" x14ac:dyDescent="0.25">
      <c r="B19" s="88" t="s">
        <v>112</v>
      </c>
      <c r="C19" s="89" t="s">
        <v>111</v>
      </c>
      <c r="D19" s="89" t="s">
        <v>76</v>
      </c>
      <c r="E19" s="89" t="s">
        <v>110</v>
      </c>
      <c r="F19" s="327" t="s">
        <v>109</v>
      </c>
      <c r="G19" s="328"/>
      <c r="H19" s="101" t="s">
        <v>108</v>
      </c>
      <c r="I19" s="101" t="s">
        <v>107</v>
      </c>
      <c r="J19" s="101" t="s">
        <v>106</v>
      </c>
    </row>
    <row r="20" spans="2:11" x14ac:dyDescent="0.25">
      <c r="B20" s="88"/>
      <c r="C20" s="89"/>
      <c r="D20" s="100"/>
      <c r="E20" s="89"/>
      <c r="F20" s="89" t="s">
        <v>95</v>
      </c>
      <c r="G20" s="89" t="s">
        <v>94</v>
      </c>
      <c r="H20" s="89"/>
      <c r="I20" s="89"/>
      <c r="J20" s="89"/>
    </row>
    <row r="21" spans="2:11" x14ac:dyDescent="0.25">
      <c r="B21" s="88" t="s">
        <v>85</v>
      </c>
      <c r="C21" s="87">
        <v>38704035.942699999</v>
      </c>
      <c r="D21" s="98">
        <f>(E21/C21)-1</f>
        <v>3.9429354498308644E-2</v>
      </c>
      <c r="E21" s="87">
        <v>40230111.0964</v>
      </c>
      <c r="F21" s="87">
        <v>9065601.6641000006</v>
      </c>
      <c r="G21" s="87">
        <v>0</v>
      </c>
      <c r="H21" s="87">
        <v>355005.17259999999</v>
      </c>
      <c r="I21" s="87">
        <v>5601845.1346000005</v>
      </c>
      <c r="J21" s="87">
        <v>25207659.1252</v>
      </c>
    </row>
    <row r="22" spans="2:11" x14ac:dyDescent="0.25">
      <c r="B22" s="88" t="s">
        <v>84</v>
      </c>
      <c r="C22" s="87">
        <v>103125926.705</v>
      </c>
      <c r="D22" s="98">
        <f>(E22/C22)-1</f>
        <v>0.1495971967469556</v>
      </c>
      <c r="E22" s="87">
        <v>118553276.252</v>
      </c>
      <c r="F22" s="87">
        <v>47346663.980499998</v>
      </c>
      <c r="G22" s="87">
        <v>0</v>
      </c>
      <c r="H22" s="87">
        <v>6215253.1512000002</v>
      </c>
      <c r="I22" s="87">
        <v>17565085.8836</v>
      </c>
      <c r="J22" s="87">
        <v>47426273.236599997</v>
      </c>
      <c r="K22" s="99"/>
    </row>
    <row r="23" spans="2:11" x14ac:dyDescent="0.25">
      <c r="B23" s="88" t="s">
        <v>83</v>
      </c>
      <c r="C23" s="87">
        <v>28931579.041299999</v>
      </c>
      <c r="D23" s="98">
        <f>(E23/C23)-1</f>
        <v>4.9082926340553445E-3</v>
      </c>
      <c r="E23" s="87">
        <v>29073583.6976</v>
      </c>
      <c r="F23" s="87">
        <v>12862301.3278</v>
      </c>
      <c r="G23" s="87">
        <v>0</v>
      </c>
      <c r="H23" s="87">
        <v>782426.14119999995</v>
      </c>
      <c r="I23" s="87">
        <v>5506849.0815000003</v>
      </c>
      <c r="J23" s="87">
        <v>9922007.1470999997</v>
      </c>
    </row>
    <row r="24" spans="2:11" x14ac:dyDescent="0.25">
      <c r="B24" s="88" t="s">
        <v>25</v>
      </c>
      <c r="C24" s="87">
        <v>0</v>
      </c>
      <c r="D24" s="98"/>
      <c r="E24" s="97">
        <v>0</v>
      </c>
      <c r="F24" s="97"/>
      <c r="G24" s="97"/>
      <c r="H24" s="97"/>
      <c r="I24" s="97"/>
      <c r="J24" s="97"/>
    </row>
    <row r="25" spans="2:11" ht="30" x14ac:dyDescent="0.25">
      <c r="B25" s="86" t="s">
        <v>105</v>
      </c>
      <c r="C25" s="95">
        <f>SUM(C21:C24)</f>
        <v>170761541.68900001</v>
      </c>
      <c r="D25" s="96">
        <f>(E25/C25)-1</f>
        <v>0.10011287780556066</v>
      </c>
      <c r="E25" s="95">
        <f t="shared" ref="E25:J25" si="0">SUM(E21:E24)</f>
        <v>187856971.046</v>
      </c>
      <c r="F25" s="94">
        <f t="shared" si="0"/>
        <v>69274566.972399995</v>
      </c>
      <c r="G25" s="94">
        <f t="shared" si="0"/>
        <v>0</v>
      </c>
      <c r="H25" s="94">
        <f t="shared" si="0"/>
        <v>7352684.4649999999</v>
      </c>
      <c r="I25" s="94">
        <f t="shared" si="0"/>
        <v>28673780.099700004</v>
      </c>
      <c r="J25" s="94">
        <f t="shared" si="0"/>
        <v>82555939.508900002</v>
      </c>
    </row>
    <row r="26" spans="2:11" s="61" customFormat="1" x14ac:dyDescent="0.25">
      <c r="B26" s="93"/>
      <c r="C26" s="84" t="s">
        <v>104</v>
      </c>
      <c r="D26" s="84"/>
      <c r="E26" s="84" t="s">
        <v>104</v>
      </c>
      <c r="F26" s="84"/>
      <c r="G26" s="84"/>
      <c r="H26" s="84"/>
    </row>
    <row r="27" spans="2:11" s="61" customFormat="1" x14ac:dyDescent="0.25">
      <c r="B27" s="93"/>
      <c r="C27" s="84"/>
      <c r="D27" s="84"/>
      <c r="E27" s="84"/>
      <c r="F27" s="84"/>
      <c r="G27" s="84"/>
      <c r="H27" s="84"/>
    </row>
    <row r="28" spans="2:11" s="61" customFormat="1" ht="23.45" customHeight="1" x14ac:dyDescent="0.25">
      <c r="B28" s="312" t="s">
        <v>103</v>
      </c>
      <c r="C28" s="313"/>
      <c r="D28" s="313"/>
      <c r="E28" s="313"/>
      <c r="F28" s="313"/>
      <c r="G28" s="313"/>
      <c r="H28" s="313"/>
      <c r="I28" s="313"/>
      <c r="J28" s="314"/>
    </row>
    <row r="29" spans="2:11" x14ac:dyDescent="0.25">
      <c r="B29" s="315" t="s">
        <v>102</v>
      </c>
      <c r="C29" s="316"/>
      <c r="D29" s="316"/>
      <c r="E29" s="316"/>
      <c r="F29" s="316"/>
      <c r="G29" s="316"/>
      <c r="H29" s="316"/>
      <c r="I29" s="316"/>
      <c r="J29" s="317"/>
    </row>
    <row r="30" spans="2:11" ht="42.75" customHeight="1" x14ac:dyDescent="0.25">
      <c r="B30" s="88" t="s">
        <v>91</v>
      </c>
      <c r="C30" s="88" t="s">
        <v>101</v>
      </c>
      <c r="D30" s="89" t="s">
        <v>77</v>
      </c>
      <c r="E30" s="89" t="s">
        <v>100</v>
      </c>
      <c r="F30" s="318" t="s">
        <v>99</v>
      </c>
      <c r="G30" s="319"/>
      <c r="H30" s="89" t="s">
        <v>98</v>
      </c>
      <c r="I30" s="89" t="s">
        <v>97</v>
      </c>
      <c r="J30" s="89" t="s">
        <v>96</v>
      </c>
    </row>
    <row r="31" spans="2:11" ht="15.75" customHeight="1" x14ac:dyDescent="0.25">
      <c r="B31" s="88"/>
      <c r="C31" s="88"/>
      <c r="D31" s="88"/>
      <c r="E31" s="89"/>
      <c r="F31" s="89" t="s">
        <v>95</v>
      </c>
      <c r="G31" s="89" t="s">
        <v>94</v>
      </c>
      <c r="H31" s="89"/>
      <c r="I31" s="89"/>
      <c r="J31" s="89"/>
    </row>
    <row r="32" spans="2:11" x14ac:dyDescent="0.25">
      <c r="B32" s="88" t="s">
        <v>85</v>
      </c>
      <c r="C32" s="87">
        <v>14841987.229800001</v>
      </c>
      <c r="D32" s="87">
        <v>-1892044.0611000005</v>
      </c>
      <c r="E32" s="87">
        <v>12949943.1687</v>
      </c>
      <c r="F32" s="87">
        <v>7737303.8466999996</v>
      </c>
      <c r="G32" s="87">
        <v>0</v>
      </c>
      <c r="H32" s="87">
        <v>-71313.153209758297</v>
      </c>
      <c r="I32" s="87">
        <v>759605.34439999994</v>
      </c>
      <c r="J32" s="87">
        <v>4524347.1308000004</v>
      </c>
    </row>
    <row r="33" spans="2:10" x14ac:dyDescent="0.25">
      <c r="B33" s="88" t="s">
        <v>84</v>
      </c>
      <c r="C33" s="87">
        <v>47490646.100000001</v>
      </c>
      <c r="D33" s="87">
        <v>6859831.0164999962</v>
      </c>
      <c r="E33" s="87">
        <v>54350477.116499998</v>
      </c>
      <c r="F33" s="87">
        <v>34807822.5964</v>
      </c>
      <c r="G33" s="87">
        <v>0</v>
      </c>
      <c r="H33" s="87">
        <v>4312319.1816726103</v>
      </c>
      <c r="I33" s="87">
        <v>1238333.7829</v>
      </c>
      <c r="J33" s="87">
        <v>13992001.555500001</v>
      </c>
    </row>
    <row r="34" spans="2:10" x14ac:dyDescent="0.25">
      <c r="B34" s="88" t="s">
        <v>83</v>
      </c>
      <c r="C34" s="87">
        <v>12378301.346999999</v>
      </c>
      <c r="D34" s="87">
        <v>434144.65150000155</v>
      </c>
      <c r="E34" s="87">
        <v>12812445.998500001</v>
      </c>
      <c r="F34" s="87">
        <v>6933691.3679999998</v>
      </c>
      <c r="G34" s="87">
        <v>0</v>
      </c>
      <c r="H34" s="87">
        <v>-195977.60185160601</v>
      </c>
      <c r="I34" s="87">
        <v>1201080.5072999999</v>
      </c>
      <c r="J34" s="87">
        <v>4873651.7249999996</v>
      </c>
    </row>
    <row r="35" spans="2:10" x14ac:dyDescent="0.25">
      <c r="B35" s="88" t="s">
        <v>27</v>
      </c>
      <c r="C35" s="87">
        <v>-6558540.2341999998</v>
      </c>
      <c r="D35" s="87">
        <v>-563852.78490000032</v>
      </c>
      <c r="E35" s="87">
        <v>-7122393.0191000002</v>
      </c>
      <c r="F35" s="87">
        <v>0</v>
      </c>
      <c r="G35" s="87">
        <v>0</v>
      </c>
      <c r="H35" s="87">
        <v>-7122393.0191000002</v>
      </c>
      <c r="I35" s="87">
        <v>0</v>
      </c>
      <c r="J35" s="87">
        <v>0</v>
      </c>
    </row>
    <row r="36" spans="2:10" x14ac:dyDescent="0.25">
      <c r="B36" s="88" t="s">
        <v>33</v>
      </c>
      <c r="C36" s="87">
        <v>478461</v>
      </c>
      <c r="D36" s="87">
        <v>-17893</v>
      </c>
      <c r="E36" s="87">
        <v>460568</v>
      </c>
      <c r="F36" s="87">
        <v>0</v>
      </c>
      <c r="G36" s="87">
        <v>0</v>
      </c>
      <c r="H36" s="87">
        <v>0</v>
      </c>
      <c r="I36" s="87">
        <v>460568</v>
      </c>
      <c r="J36" s="87">
        <v>0</v>
      </c>
    </row>
    <row r="37" spans="2:10" x14ac:dyDescent="0.25">
      <c r="B37" s="88"/>
      <c r="C37" s="87">
        <v>0</v>
      </c>
      <c r="D37" s="87">
        <v>0</v>
      </c>
      <c r="E37" s="87">
        <v>0</v>
      </c>
      <c r="F37" s="87">
        <v>0</v>
      </c>
      <c r="G37" s="87">
        <v>0</v>
      </c>
      <c r="H37" s="87">
        <v>0</v>
      </c>
      <c r="I37" s="87">
        <v>0</v>
      </c>
      <c r="J37" s="87">
        <v>0</v>
      </c>
    </row>
    <row r="38" spans="2:10" x14ac:dyDescent="0.25">
      <c r="B38" s="88"/>
      <c r="C38" s="88"/>
      <c r="D38" s="88"/>
      <c r="E38" s="92"/>
      <c r="F38" s="92"/>
      <c r="G38" s="92"/>
      <c r="H38" s="92"/>
      <c r="I38" s="92"/>
      <c r="J38" s="92"/>
    </row>
    <row r="39" spans="2:10" x14ac:dyDescent="0.25">
      <c r="B39" s="86" t="s">
        <v>93</v>
      </c>
      <c r="C39" s="85">
        <f t="shared" ref="C39:J39" si="1">SUM(C32:C38)</f>
        <v>68630855.442599997</v>
      </c>
      <c r="D39" s="85">
        <f t="shared" si="1"/>
        <v>4820185.8219999969</v>
      </c>
      <c r="E39" s="85">
        <f t="shared" si="1"/>
        <v>73451041.264600009</v>
      </c>
      <c r="F39" s="85">
        <f t="shared" si="1"/>
        <v>49478817.811099999</v>
      </c>
      <c r="G39" s="85">
        <f t="shared" si="1"/>
        <v>0</v>
      </c>
      <c r="H39" s="85">
        <f t="shared" si="1"/>
        <v>-3077364.5924887536</v>
      </c>
      <c r="I39" s="85">
        <f t="shared" si="1"/>
        <v>3659587.6345999995</v>
      </c>
      <c r="J39" s="85">
        <f t="shared" si="1"/>
        <v>23390000.411300004</v>
      </c>
    </row>
    <row r="40" spans="2:10" s="61" customFormat="1" x14ac:dyDescent="0.25">
      <c r="C40" s="91">
        <f>C35/C25</f>
        <v>-3.8407595582293126E-2</v>
      </c>
      <c r="D40" s="84"/>
      <c r="E40" s="91">
        <f>E35/E25</f>
        <v>-3.7913913864585626E-2</v>
      </c>
      <c r="F40" s="70"/>
      <c r="G40" s="70"/>
      <c r="H40" s="70"/>
    </row>
    <row r="41" spans="2:10" s="61" customFormat="1" x14ac:dyDescent="0.25">
      <c r="C41" s="84"/>
      <c r="D41" s="84"/>
      <c r="E41" s="84"/>
      <c r="F41" s="70"/>
      <c r="G41" s="70"/>
      <c r="H41" s="70"/>
    </row>
    <row r="42" spans="2:10" s="61" customFormat="1" x14ac:dyDescent="0.25">
      <c r="B42" s="315" t="s">
        <v>92</v>
      </c>
      <c r="C42" s="316"/>
      <c r="D42" s="316"/>
      <c r="E42" s="316"/>
      <c r="F42" s="316"/>
      <c r="G42" s="316"/>
      <c r="H42" s="317"/>
    </row>
    <row r="43" spans="2:10" s="61" customFormat="1" ht="42.6" customHeight="1" x14ac:dyDescent="0.25">
      <c r="B43" s="88" t="s">
        <v>91</v>
      </c>
      <c r="C43" s="88" t="s">
        <v>90</v>
      </c>
      <c r="D43" s="89" t="s">
        <v>77</v>
      </c>
      <c r="E43" s="89" t="s">
        <v>89</v>
      </c>
      <c r="F43" s="90" t="s">
        <v>88</v>
      </c>
      <c r="G43" s="89" t="s">
        <v>87</v>
      </c>
      <c r="H43" s="89" t="s">
        <v>86</v>
      </c>
    </row>
    <row r="44" spans="2:10" s="61" customFormat="1" x14ac:dyDescent="0.25">
      <c r="B44" s="88" t="s">
        <v>85</v>
      </c>
      <c r="C44" s="87">
        <v>4969045.8880000003</v>
      </c>
      <c r="D44" s="87">
        <v>773631.64520000014</v>
      </c>
      <c r="E44" s="87">
        <v>5742677.5332000004</v>
      </c>
      <c r="F44" s="87">
        <v>-7971.4371000000001</v>
      </c>
      <c r="G44" s="87">
        <v>1049711.7737</v>
      </c>
      <c r="H44" s="87">
        <v>4700937.1966000004</v>
      </c>
    </row>
    <row r="45" spans="2:10" s="61" customFormat="1" x14ac:dyDescent="0.25">
      <c r="B45" s="88" t="s">
        <v>84</v>
      </c>
      <c r="C45" s="87">
        <v>11935403.362500001</v>
      </c>
      <c r="D45" s="87">
        <v>771333.74939999916</v>
      </c>
      <c r="E45" s="87">
        <v>12706737.1119</v>
      </c>
      <c r="F45" s="87">
        <v>-48742.728799999997</v>
      </c>
      <c r="G45" s="87">
        <v>4281925.71</v>
      </c>
      <c r="H45" s="87">
        <v>8473554.1306999996</v>
      </c>
    </row>
    <row r="46" spans="2:10" s="61" customFormat="1" x14ac:dyDescent="0.25">
      <c r="B46" s="88" t="s">
        <v>83</v>
      </c>
      <c r="C46" s="87">
        <v>3756631.4696</v>
      </c>
      <c r="D46" s="87">
        <v>-1669025.4271</v>
      </c>
      <c r="E46" s="87">
        <v>2087606.0425</v>
      </c>
      <c r="F46" s="87">
        <v>0</v>
      </c>
      <c r="G46" s="87">
        <v>912247.57440000004</v>
      </c>
      <c r="H46" s="87">
        <v>1175358.4680000001</v>
      </c>
    </row>
    <row r="47" spans="2:10" s="61" customFormat="1" x14ac:dyDescent="0.25">
      <c r="B47" s="88" t="s">
        <v>82</v>
      </c>
      <c r="C47" s="87">
        <v>0</v>
      </c>
      <c r="D47" s="87">
        <v>-327956.94160000002</v>
      </c>
      <c r="E47" s="87">
        <v>-327956.94160000002</v>
      </c>
      <c r="F47" s="87">
        <v>0</v>
      </c>
      <c r="G47" s="87">
        <v>-141580.39920000001</v>
      </c>
      <c r="H47" s="87">
        <v>-186376.54240000001</v>
      </c>
    </row>
    <row r="48" spans="2:10" s="61" customFormat="1" x14ac:dyDescent="0.25">
      <c r="B48" s="88" t="s">
        <v>81</v>
      </c>
      <c r="C48" s="87">
        <v>518619.75</v>
      </c>
      <c r="D48" s="87">
        <v>-10689.925999999978</v>
      </c>
      <c r="E48" s="87">
        <v>507929.82400000002</v>
      </c>
      <c r="F48" s="87">
        <v>258312.1502</v>
      </c>
      <c r="G48" s="87">
        <v>156383.45499999999</v>
      </c>
      <c r="H48" s="87">
        <v>93234.218800000002</v>
      </c>
    </row>
    <row r="49" spans="2:10" s="61" customFormat="1" x14ac:dyDescent="0.25">
      <c r="B49" s="86" t="s">
        <v>80</v>
      </c>
      <c r="C49" s="85">
        <f t="shared" ref="C49:H49" si="2">SUM(C44:C48)</f>
        <v>21179700.470100001</v>
      </c>
      <c r="D49" s="85">
        <f t="shared" si="2"/>
        <v>-462706.90010000067</v>
      </c>
      <c r="E49" s="85">
        <f t="shared" si="2"/>
        <v>20716993.570000004</v>
      </c>
      <c r="F49" s="85">
        <f t="shared" si="2"/>
        <v>201597.98430000001</v>
      </c>
      <c r="G49" s="85">
        <f t="shared" si="2"/>
        <v>6258688.1139000002</v>
      </c>
      <c r="H49" s="85">
        <f t="shared" si="2"/>
        <v>14256707.471700002</v>
      </c>
    </row>
    <row r="50" spans="2:10" s="61" customFormat="1" x14ac:dyDescent="0.25">
      <c r="C50" s="84"/>
      <c r="D50" s="84"/>
      <c r="E50" s="84"/>
      <c r="F50" s="61" t="s">
        <v>79</v>
      </c>
      <c r="G50" s="70"/>
      <c r="H50" s="70"/>
    </row>
    <row r="51" spans="2:10" s="61" customFormat="1" ht="15.75" thickBot="1" x14ac:dyDescent="0.3">
      <c r="B51" s="83"/>
      <c r="C51" s="70"/>
      <c r="D51" s="70"/>
      <c r="E51" s="70"/>
      <c r="F51" s="70"/>
      <c r="G51" s="70"/>
      <c r="H51" s="70"/>
    </row>
    <row r="52" spans="2:10" s="61" customFormat="1" ht="30" x14ac:dyDescent="0.25">
      <c r="B52" s="82"/>
      <c r="C52" s="81" t="s">
        <v>78</v>
      </c>
      <c r="D52" s="81" t="s">
        <v>77</v>
      </c>
      <c r="E52" s="81" t="s">
        <v>76</v>
      </c>
      <c r="F52" s="80" t="s">
        <v>75</v>
      </c>
      <c r="G52" s="70"/>
      <c r="H52" s="70"/>
      <c r="I52" s="70"/>
    </row>
    <row r="53" spans="2:10" s="61" customFormat="1" x14ac:dyDescent="0.25">
      <c r="B53" s="77" t="s">
        <v>74</v>
      </c>
      <c r="C53" s="79">
        <f>C39+C49</f>
        <v>89810555.912699997</v>
      </c>
      <c r="D53" s="79">
        <f>D39+D49</f>
        <v>4357478.9218999967</v>
      </c>
      <c r="E53" s="79">
        <f>D53/C53</f>
        <v>4.8518560848634179E-2</v>
      </c>
      <c r="F53" s="78">
        <f>E39+E49</f>
        <v>94168034.834600016</v>
      </c>
      <c r="G53" s="70"/>
      <c r="H53" s="70"/>
      <c r="I53" s="70"/>
    </row>
    <row r="54" spans="2:10" s="61" customFormat="1" x14ac:dyDescent="0.25">
      <c r="B54" s="77" t="s">
        <v>73</v>
      </c>
      <c r="C54" s="76">
        <f>'1. Reconciliation_P'!C11</f>
        <v>89810555.912537768</v>
      </c>
      <c r="D54" s="76">
        <f>'1. Reconciliation_P'!C25</f>
        <v>4357478.9219864905</v>
      </c>
      <c r="E54" s="75">
        <f>'1. Reconciliation_P'!C26</f>
        <v>4.8518560849684887E-2</v>
      </c>
      <c r="F54" s="74">
        <f>'1. Reconciliation_P'!C23</f>
        <v>94168034.834524259</v>
      </c>
      <c r="G54" s="70"/>
      <c r="H54" s="70"/>
      <c r="I54" s="70"/>
    </row>
    <row r="55" spans="2:10" s="61" customFormat="1" ht="18" customHeight="1" thickBot="1" x14ac:dyDescent="0.3">
      <c r="B55" s="73" t="s">
        <v>72</v>
      </c>
      <c r="C55" s="72">
        <f>C53-C54</f>
        <v>1.6222894191741943E-4</v>
      </c>
      <c r="D55" s="72">
        <f>D53-D54</f>
        <v>-8.6493790149688721E-5</v>
      </c>
      <c r="E55" s="72">
        <f>E53-E54</f>
        <v>-1.0507081316113442E-12</v>
      </c>
      <c r="F55" s="71">
        <f>F53-F54</f>
        <v>7.5757503509521484E-5</v>
      </c>
      <c r="G55" s="70"/>
      <c r="H55" s="70"/>
      <c r="I55" s="70"/>
    </row>
    <row r="56" spans="2:10" s="61" customFormat="1" x14ac:dyDescent="0.25">
      <c r="G56" s="70"/>
      <c r="H56" s="70"/>
      <c r="I56" s="70"/>
      <c r="J56" s="60"/>
    </row>
    <row r="57" spans="2:10" x14ac:dyDescent="0.25">
      <c r="B57" s="69"/>
      <c r="C57" s="68"/>
      <c r="D57" s="67"/>
      <c r="E57" s="66"/>
      <c r="F57" s="66"/>
      <c r="G57" s="66"/>
      <c r="H57" s="65"/>
    </row>
    <row r="58" spans="2:10" x14ac:dyDescent="0.25">
      <c r="B58" s="332" t="s">
        <v>71</v>
      </c>
      <c r="C58" s="333"/>
      <c r="D58" s="333"/>
      <c r="E58" s="333"/>
      <c r="F58" s="333"/>
      <c r="G58" s="334"/>
      <c r="H58" s="65"/>
    </row>
    <row r="59" spans="2:10" x14ac:dyDescent="0.25">
      <c r="B59" s="315" t="s">
        <v>70</v>
      </c>
      <c r="C59" s="316"/>
      <c r="D59" s="316"/>
      <c r="E59" s="316"/>
      <c r="F59" s="316"/>
      <c r="G59" s="317"/>
      <c r="H59" s="64"/>
    </row>
    <row r="60" spans="2:10" x14ac:dyDescent="0.25">
      <c r="B60" s="335" t="s">
        <v>69</v>
      </c>
      <c r="C60" s="336"/>
      <c r="D60" s="336"/>
      <c r="E60" s="336"/>
      <c r="F60" s="337"/>
      <c r="G60" s="63" t="s">
        <v>68</v>
      </c>
    </row>
    <row r="61" spans="2:10" x14ac:dyDescent="0.25">
      <c r="B61" s="329" t="s">
        <v>67</v>
      </c>
      <c r="C61" s="330"/>
      <c r="D61" s="330"/>
      <c r="E61" s="330"/>
      <c r="F61" s="331"/>
      <c r="G61" s="62">
        <v>321511</v>
      </c>
    </row>
    <row r="62" spans="2:10" x14ac:dyDescent="0.25">
      <c r="B62" s="329" t="s">
        <v>66</v>
      </c>
      <c r="C62" s="330"/>
      <c r="D62" s="330"/>
      <c r="E62" s="330"/>
      <c r="F62" s="331"/>
      <c r="G62" s="62">
        <v>379362.81287185289</v>
      </c>
    </row>
    <row r="63" spans="2:10" x14ac:dyDescent="0.25">
      <c r="B63" s="329" t="s">
        <v>65</v>
      </c>
      <c r="C63" s="330"/>
      <c r="D63" s="330"/>
      <c r="E63" s="330"/>
      <c r="F63" s="331"/>
      <c r="G63" s="62">
        <v>113375.1556611117</v>
      </c>
    </row>
    <row r="64" spans="2:10" x14ac:dyDescent="0.25">
      <c r="B64" s="60" t="s">
        <v>64</v>
      </c>
    </row>
  </sheetData>
  <mergeCells count="19">
    <mergeCell ref="B63:F63"/>
    <mergeCell ref="B42:H42"/>
    <mergeCell ref="B58:G58"/>
    <mergeCell ref="B59:G59"/>
    <mergeCell ref="B60:F60"/>
    <mergeCell ref="B61:F61"/>
    <mergeCell ref="B62:F62"/>
    <mergeCell ref="B28:J28"/>
    <mergeCell ref="B29:J29"/>
    <mergeCell ref="F30:G30"/>
    <mergeCell ref="B2:I2"/>
    <mergeCell ref="B3:I3"/>
    <mergeCell ref="B4:I4"/>
    <mergeCell ref="B5:G5"/>
    <mergeCell ref="B7:D7"/>
    <mergeCell ref="B8:D8"/>
    <mergeCell ref="B17:J17"/>
    <mergeCell ref="B18:J18"/>
    <mergeCell ref="F19:G19"/>
  </mergeCells>
  <pageMargins left="0.7" right="0.7" top="0.75" bottom="0.75" header="0.3" footer="0.3"/>
  <pageSetup scale="48" orientation="portrait" r:id="rId1"/>
  <headerFooter>
    <oddFooter>&amp;L&amp;D
Page &amp;P&amp;R&amp;F,&amp;A,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B1:D19"/>
  <sheetViews>
    <sheetView showGridLines="0" zoomScale="90" zoomScaleNormal="90" workbookViewId="0"/>
  </sheetViews>
  <sheetFormatPr defaultColWidth="8.85546875" defaultRowHeight="15" x14ac:dyDescent="0.25"/>
  <cols>
    <col min="1" max="1" width="19.85546875" style="60" customWidth="1"/>
    <col min="2" max="2" width="41.7109375" style="60" customWidth="1"/>
    <col min="3" max="3" width="24.7109375" style="60" customWidth="1"/>
    <col min="4" max="4" width="24" style="60" customWidth="1"/>
    <col min="5" max="16384" width="8.85546875" style="60"/>
  </cols>
  <sheetData>
    <row r="1" spans="2:4" x14ac:dyDescent="0.25">
      <c r="B1" s="338" t="s">
        <v>137</v>
      </c>
      <c r="C1" s="338"/>
      <c r="D1" s="338"/>
    </row>
    <row r="2" spans="2:4" ht="21" x14ac:dyDescent="0.35">
      <c r="B2" s="339" t="s">
        <v>136</v>
      </c>
      <c r="C2" s="340"/>
      <c r="D2" s="341"/>
    </row>
    <row r="3" spans="2:4" ht="18.75" x14ac:dyDescent="0.3">
      <c r="B3" s="342" t="s">
        <v>135</v>
      </c>
      <c r="C3" s="343"/>
      <c r="D3" s="344"/>
    </row>
    <row r="4" spans="2:4" ht="65.25" customHeight="1" x14ac:dyDescent="0.25">
      <c r="B4" s="345" t="s">
        <v>134</v>
      </c>
      <c r="C4" s="345"/>
      <c r="D4" s="345"/>
    </row>
    <row r="5" spans="2:4" x14ac:dyDescent="0.25">
      <c r="B5" s="121"/>
      <c r="C5" s="120"/>
      <c r="D5" s="120"/>
    </row>
    <row r="6" spans="2:4" x14ac:dyDescent="0.25">
      <c r="B6" s="346" t="s">
        <v>133</v>
      </c>
      <c r="C6" s="347" t="s">
        <v>132</v>
      </c>
      <c r="D6" s="347" t="s">
        <v>131</v>
      </c>
    </row>
    <row r="7" spans="2:4" x14ac:dyDescent="0.25">
      <c r="B7" s="346"/>
      <c r="C7" s="347"/>
      <c r="D7" s="347"/>
    </row>
    <row r="8" spans="2:4" x14ac:dyDescent="0.25">
      <c r="B8" s="115" t="s">
        <v>58</v>
      </c>
      <c r="C8" s="114"/>
      <c r="D8" s="113">
        <v>170761541.68894449</v>
      </c>
    </row>
    <row r="9" spans="2:4" x14ac:dyDescent="0.25">
      <c r="B9" s="119" t="s">
        <v>130</v>
      </c>
      <c r="C9" s="117">
        <v>2.7521602850608545E-2</v>
      </c>
      <c r="D9" s="116">
        <v>4699631.3325207643</v>
      </c>
    </row>
    <row r="10" spans="2:4" x14ac:dyDescent="0.25">
      <c r="B10" s="118" t="s">
        <v>129</v>
      </c>
      <c r="C10" s="117">
        <v>1.5949761994496509E-2</v>
      </c>
      <c r="D10" s="116">
        <v>2723605.9477519579</v>
      </c>
    </row>
    <row r="11" spans="2:4" x14ac:dyDescent="0.25">
      <c r="B11" s="118" t="s">
        <v>128</v>
      </c>
      <c r="C11" s="117">
        <v>1.5298385486559353E-2</v>
      </c>
      <c r="D11" s="116">
        <v>2612375.8910366483</v>
      </c>
    </row>
    <row r="12" spans="2:4" x14ac:dyDescent="0.25">
      <c r="B12" s="118" t="s">
        <v>127</v>
      </c>
      <c r="C12" s="117">
        <v>6.5163521595770725E-3</v>
      </c>
      <c r="D12" s="116">
        <v>1112742.3409574637</v>
      </c>
    </row>
    <row r="13" spans="2:4" x14ac:dyDescent="0.25">
      <c r="B13" s="118" t="s">
        <v>5</v>
      </c>
      <c r="C13" s="117">
        <v>-2.6071606785621048E-2</v>
      </c>
      <c r="D13" s="116">
        <v>-4452027.7690205965</v>
      </c>
    </row>
    <row r="14" spans="2:4" x14ac:dyDescent="0.25">
      <c r="B14" s="118" t="s">
        <v>126</v>
      </c>
      <c r="C14" s="117">
        <v>6.0898382099849352E-2</v>
      </c>
      <c r="D14" s="116">
        <v>10399101.613732696</v>
      </c>
    </row>
    <row r="15" spans="2:4" x14ac:dyDescent="0.25">
      <c r="B15" s="115" t="s">
        <v>4</v>
      </c>
      <c r="C15" s="114"/>
      <c r="D15" s="113">
        <f>SUM(D8:D14)</f>
        <v>187856971.04592344</v>
      </c>
    </row>
    <row r="16" spans="2:4" x14ac:dyDescent="0.25">
      <c r="B16" s="107"/>
      <c r="C16" s="112"/>
      <c r="D16" s="112"/>
    </row>
    <row r="17" spans="2:4" x14ac:dyDescent="0.25">
      <c r="B17" s="8" t="s">
        <v>125</v>
      </c>
      <c r="C17" s="111"/>
      <c r="D17" s="110">
        <f>SUM(D9:D14)</f>
        <v>17095429.356978931</v>
      </c>
    </row>
    <row r="18" spans="2:4" x14ac:dyDescent="0.25">
      <c r="B18" s="8" t="s">
        <v>124</v>
      </c>
      <c r="C18" s="109">
        <f>D15/D8-1</f>
        <v>0.10011287780546985</v>
      </c>
      <c r="D18" s="108"/>
    </row>
    <row r="19" spans="2:4" x14ac:dyDescent="0.25">
      <c r="B19" s="107" t="s">
        <v>123</v>
      </c>
    </row>
  </sheetData>
  <mergeCells count="7">
    <mergeCell ref="B1:D1"/>
    <mergeCell ref="B2:D2"/>
    <mergeCell ref="B3:D3"/>
    <mergeCell ref="B4:D4"/>
    <mergeCell ref="B6:B7"/>
    <mergeCell ref="C6:C7"/>
    <mergeCell ref="D6:D7"/>
  </mergeCells>
  <pageMargins left="0.7" right="0.7" top="0.75" bottom="0.75" header="0.3" footer="0.3"/>
  <pageSetup orientation="landscape" r:id="rId1"/>
  <headerFooter>
    <oddFooter>&amp;L&amp;D
Page &amp;P&amp;R&amp;F,&amp;A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B1:G22"/>
  <sheetViews>
    <sheetView showGridLines="0" zoomScale="77" zoomScaleNormal="77" workbookViewId="0"/>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04" t="s">
        <v>153</v>
      </c>
      <c r="C1" s="304"/>
      <c r="D1" s="304"/>
      <c r="E1" s="304"/>
      <c r="F1" s="304"/>
      <c r="G1" s="304"/>
    </row>
    <row r="2" spans="2:7" ht="18.75" x14ac:dyDescent="0.3">
      <c r="B2" s="349" t="s">
        <v>62</v>
      </c>
      <c r="C2" s="350"/>
      <c r="D2" s="350"/>
      <c r="E2" s="350"/>
      <c r="F2" s="350"/>
      <c r="G2" s="351"/>
    </row>
    <row r="3" spans="2:7" ht="18.75" x14ac:dyDescent="0.3">
      <c r="B3" s="342" t="s">
        <v>152</v>
      </c>
      <c r="C3" s="343"/>
      <c r="D3" s="343"/>
      <c r="E3" s="343"/>
      <c r="F3" s="343"/>
      <c r="G3" s="344"/>
    </row>
    <row r="4" spans="2:7" ht="63" customHeight="1" x14ac:dyDescent="0.25">
      <c r="B4" s="352" t="s">
        <v>151</v>
      </c>
      <c r="C4" s="352"/>
      <c r="D4" s="352"/>
      <c r="E4" s="352"/>
      <c r="F4" s="352"/>
      <c r="G4" s="352"/>
    </row>
    <row r="5" spans="2:7" ht="17.45" customHeight="1" x14ac:dyDescent="0.25">
      <c r="B5" s="139" t="s">
        <v>150</v>
      </c>
      <c r="C5" s="353" t="s">
        <v>149</v>
      </c>
      <c r="D5" s="354"/>
      <c r="E5" s="354"/>
      <c r="F5" s="355"/>
      <c r="G5" s="138" t="s">
        <v>148</v>
      </c>
    </row>
    <row r="6" spans="2:7" ht="31.5" customHeight="1" x14ac:dyDescent="0.25">
      <c r="B6" s="127"/>
      <c r="C6" s="128" t="s">
        <v>147</v>
      </c>
      <c r="D6" s="137" t="s">
        <v>146</v>
      </c>
      <c r="E6" s="136" t="s">
        <v>145</v>
      </c>
      <c r="F6" s="136" t="s">
        <v>144</v>
      </c>
      <c r="G6" s="127"/>
    </row>
    <row r="7" spans="2:7" ht="31.5" customHeight="1" x14ac:dyDescent="0.25">
      <c r="B7" s="131" t="s">
        <v>143</v>
      </c>
      <c r="C7" s="135">
        <v>0.02</v>
      </c>
      <c r="D7" s="134">
        <v>500000</v>
      </c>
      <c r="E7" s="133">
        <v>0.6</v>
      </c>
      <c r="F7" s="132">
        <f t="shared" ref="F7:F18" si="0">C7*E7</f>
        <v>1.2E-2</v>
      </c>
      <c r="G7" s="131" t="s">
        <v>142</v>
      </c>
    </row>
    <row r="8" spans="2:7" ht="27" customHeight="1" x14ac:dyDescent="0.25">
      <c r="B8" s="127" t="s">
        <v>16</v>
      </c>
      <c r="C8" s="128">
        <v>1.9183835765545158E-2</v>
      </c>
      <c r="D8" s="129">
        <v>263320.00000000186</v>
      </c>
      <c r="E8" s="128">
        <v>0.14755350196113873</v>
      </c>
      <c r="F8" s="15">
        <f t="shared" si="0"/>
        <v>2.8306421482535309E-3</v>
      </c>
      <c r="G8" s="127"/>
    </row>
    <row r="9" spans="2:7" ht="27" customHeight="1" x14ac:dyDescent="0.25">
      <c r="B9" s="127" t="s">
        <v>17</v>
      </c>
      <c r="C9" s="128">
        <v>3.2827763408275708E-2</v>
      </c>
      <c r="D9" s="129">
        <v>1036868.2685652832</v>
      </c>
      <c r="E9" s="128">
        <v>0.33953411092568764</v>
      </c>
      <c r="F9" s="15">
        <f t="shared" si="0"/>
        <v>1.1146145462507714E-2</v>
      </c>
      <c r="G9" s="127"/>
    </row>
    <row r="10" spans="2:7" ht="27" customHeight="1" x14ac:dyDescent="0.25">
      <c r="B10" s="127" t="s">
        <v>14</v>
      </c>
      <c r="C10" s="128">
        <v>0</v>
      </c>
      <c r="D10" s="129">
        <v>0</v>
      </c>
      <c r="E10" s="128">
        <v>0</v>
      </c>
      <c r="F10" s="15">
        <f t="shared" si="0"/>
        <v>0</v>
      </c>
      <c r="G10" s="127"/>
    </row>
    <row r="11" spans="2:7" ht="27" customHeight="1" x14ac:dyDescent="0.25">
      <c r="B11" s="127" t="s">
        <v>15</v>
      </c>
      <c r="C11" s="128">
        <v>3.6767792572910893E-2</v>
      </c>
      <c r="D11" s="129">
        <v>424395.00000000396</v>
      </c>
      <c r="E11" s="128">
        <v>0.12408058269752262</v>
      </c>
      <c r="F11" s="15">
        <f t="shared" si="0"/>
        <v>4.5621691269484279E-3</v>
      </c>
      <c r="G11" s="127"/>
    </row>
    <row r="12" spans="2:7" ht="27" customHeight="1" x14ac:dyDescent="0.25">
      <c r="B12" s="127" t="s">
        <v>12</v>
      </c>
      <c r="C12" s="128">
        <v>4.0000000000001756E-2</v>
      </c>
      <c r="D12" s="129">
        <v>121338.12858371343</v>
      </c>
      <c r="E12" s="128">
        <v>3.2609070803513621E-2</v>
      </c>
      <c r="F12" s="15">
        <f t="shared" si="0"/>
        <v>1.3043628321406022E-3</v>
      </c>
      <c r="G12" s="127"/>
    </row>
    <row r="13" spans="2:7" ht="27" customHeight="1" x14ac:dyDescent="0.25">
      <c r="B13" s="130" t="s">
        <v>9</v>
      </c>
      <c r="C13" s="128">
        <v>2.9448301086094676E-2</v>
      </c>
      <c r="D13" s="129">
        <v>147884.4602275248</v>
      </c>
      <c r="E13" s="128">
        <v>5.3983795823733784E-2</v>
      </c>
      <c r="F13" s="15">
        <f t="shared" si="0"/>
        <v>1.5897310731875728E-3</v>
      </c>
      <c r="G13" s="127"/>
    </row>
    <row r="14" spans="2:7" ht="27" customHeight="1" x14ac:dyDescent="0.25">
      <c r="B14" s="130" t="s">
        <v>7</v>
      </c>
      <c r="C14" s="128">
        <v>2.0000000000001836E-2</v>
      </c>
      <c r="D14" s="129">
        <v>37386.900588238655</v>
      </c>
      <c r="E14" s="128">
        <v>2.009511936002252E-2</v>
      </c>
      <c r="F14" s="15">
        <f t="shared" si="0"/>
        <v>4.0190238720048732E-4</v>
      </c>
      <c r="G14" s="127"/>
    </row>
    <row r="15" spans="2:7" ht="27" customHeight="1" x14ac:dyDescent="0.25">
      <c r="B15" s="130" t="s">
        <v>11</v>
      </c>
      <c r="C15" s="128">
        <v>1.8040738173457277E-2</v>
      </c>
      <c r="D15" s="129">
        <v>91630.501378999092</v>
      </c>
      <c r="E15" s="128">
        <v>5.4599275751842952E-2</v>
      </c>
      <c r="F15" s="15">
        <f t="shared" si="0"/>
        <v>9.850112382993935E-4</v>
      </c>
      <c r="G15" s="127"/>
    </row>
    <row r="16" spans="2:7" ht="27" customHeight="1" x14ac:dyDescent="0.25">
      <c r="B16" s="130" t="s">
        <v>6</v>
      </c>
      <c r="C16" s="128">
        <v>0</v>
      </c>
      <c r="D16" s="129">
        <v>0</v>
      </c>
      <c r="E16" s="128">
        <v>8.7372233321791004E-2</v>
      </c>
      <c r="F16" s="15">
        <f t="shared" si="0"/>
        <v>0</v>
      </c>
      <c r="G16" s="127"/>
    </row>
    <row r="17" spans="2:7" ht="27" customHeight="1" x14ac:dyDescent="0.25">
      <c r="B17" s="130" t="s">
        <v>5</v>
      </c>
      <c r="C17" s="128">
        <v>5.2253611130291143E-3</v>
      </c>
      <c r="D17" s="129">
        <v>68136.122459702659</v>
      </c>
      <c r="E17" s="128">
        <v>0.14017230935474706</v>
      </c>
      <c r="F17" s="15">
        <f t="shared" si="0"/>
        <v>7.3245093442578246E-4</v>
      </c>
      <c r="G17" s="127"/>
    </row>
    <row r="18" spans="2:7" ht="27" customHeight="1" x14ac:dyDescent="0.25">
      <c r="B18" s="130" t="s">
        <v>141</v>
      </c>
      <c r="C18" s="128"/>
      <c r="D18" s="129"/>
      <c r="E18" s="128"/>
      <c r="F18" s="15">
        <f t="shared" si="0"/>
        <v>0</v>
      </c>
      <c r="G18" s="127"/>
    </row>
    <row r="19" spans="2:7" x14ac:dyDescent="0.25">
      <c r="B19" s="14" t="s">
        <v>40</v>
      </c>
      <c r="C19" s="126" t="s">
        <v>140</v>
      </c>
      <c r="D19" s="125">
        <f>SUM(D8:D18)</f>
        <v>2190959.3818034674</v>
      </c>
      <c r="E19" s="124" t="s">
        <v>140</v>
      </c>
      <c r="F19" s="124" t="s">
        <v>140</v>
      </c>
      <c r="G19" s="14"/>
    </row>
    <row r="20" spans="2:7" x14ac:dyDescent="0.25">
      <c r="B20" s="123"/>
      <c r="E20" t="s">
        <v>139</v>
      </c>
    </row>
    <row r="22" spans="2:7" x14ac:dyDescent="0.25">
      <c r="B22" s="348" t="s">
        <v>138</v>
      </c>
      <c r="C22" s="348"/>
      <c r="D22" s="348"/>
      <c r="E22" s="348"/>
      <c r="F22" s="122"/>
    </row>
  </sheetData>
  <mergeCells count="6">
    <mergeCell ref="B22:E22"/>
    <mergeCell ref="B1:G1"/>
    <mergeCell ref="B2:G2"/>
    <mergeCell ref="B3:G3"/>
    <mergeCell ref="B4:G4"/>
    <mergeCell ref="C5:F5"/>
  </mergeCells>
  <pageMargins left="0.7" right="0.7" top="0.75" bottom="0.75" header="0.3" footer="0.3"/>
  <pageSetup scale="72" orientation="landscape" r:id="rId1"/>
  <headerFooter>
    <oddFooter>&amp;L&amp;D
Page &amp;P&amp;R&amp;F,&amp;A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F80"/>
  <sheetViews>
    <sheetView showGridLines="0" zoomScale="50" zoomScaleNormal="50" zoomScaleSheetLayoutView="30" workbookViewId="0"/>
  </sheetViews>
  <sheetFormatPr defaultColWidth="9.140625" defaultRowHeight="15" outlineLevelRow="1" x14ac:dyDescent="0.25"/>
  <cols>
    <col min="1" max="1" width="1.5703125" style="141" customWidth="1"/>
    <col min="2" max="2" width="113.5703125" style="140" customWidth="1"/>
    <col min="3" max="3" width="59.85546875" style="140" customWidth="1"/>
    <col min="4" max="4" width="59.85546875" style="37" customWidth="1"/>
    <col min="5" max="16384" width="9.140625" style="37"/>
  </cols>
  <sheetData>
    <row r="1" spans="1:6" s="237" customFormat="1" x14ac:dyDescent="0.25">
      <c r="A1" s="238"/>
    </row>
    <row r="2" spans="1:6" s="60" customFormat="1" ht="31.5" x14ac:dyDescent="0.5">
      <c r="B2" s="356" t="s">
        <v>188</v>
      </c>
      <c r="C2" s="356"/>
      <c r="D2" s="356"/>
      <c r="E2" s="236"/>
      <c r="F2" s="236"/>
    </row>
    <row r="3" spans="1:6" s="60" customFormat="1" ht="31.5" x14ac:dyDescent="0.5">
      <c r="B3" s="357" t="s">
        <v>187</v>
      </c>
      <c r="C3" s="358"/>
      <c r="D3" s="359"/>
      <c r="E3" s="155"/>
      <c r="F3" s="155"/>
    </row>
    <row r="4" spans="1:6" s="60" customFormat="1" ht="31.5" x14ac:dyDescent="0.5">
      <c r="B4" s="360" t="s">
        <v>186</v>
      </c>
      <c r="C4" s="361"/>
      <c r="D4" s="362"/>
    </row>
    <row r="5" spans="1:6" s="61" customFormat="1" ht="18.75" x14ac:dyDescent="0.3">
      <c r="B5" s="235"/>
      <c r="C5" s="235"/>
      <c r="D5" s="235"/>
      <c r="E5" s="235"/>
      <c r="F5" s="235"/>
    </row>
    <row r="6" spans="1:6" s="61" customFormat="1" ht="18.75" x14ac:dyDescent="0.3">
      <c r="B6" s="235"/>
      <c r="C6" s="235"/>
      <c r="D6" s="235"/>
      <c r="E6" s="235"/>
      <c r="F6" s="235"/>
    </row>
    <row r="7" spans="1:6" s="155" customFormat="1" ht="31.5" x14ac:dyDescent="0.5">
      <c r="A7" s="231"/>
      <c r="B7" s="363" t="s">
        <v>185</v>
      </c>
      <c r="C7" s="364"/>
      <c r="D7" s="365"/>
    </row>
    <row r="8" spans="1:6" s="147" customFormat="1" ht="31.5" x14ac:dyDescent="0.5">
      <c r="A8" s="149"/>
      <c r="B8" s="234"/>
      <c r="C8" s="233"/>
      <c r="D8" s="232"/>
    </row>
    <row r="9" spans="1:6" s="155" customFormat="1" ht="48" customHeight="1" x14ac:dyDescent="0.5">
      <c r="A9" s="231"/>
      <c r="B9" s="230" t="s">
        <v>184</v>
      </c>
      <c r="C9" s="229"/>
      <c r="D9" s="228"/>
    </row>
    <row r="10" spans="1:6" s="224" customFormat="1" ht="15.75" customHeight="1" x14ac:dyDescent="0.4">
      <c r="A10" s="227"/>
      <c r="B10" s="366"/>
      <c r="C10" s="367"/>
      <c r="D10" s="367"/>
    </row>
    <row r="11" spans="1:6" s="224" customFormat="1" ht="24.75" customHeight="1" x14ac:dyDescent="0.4">
      <c r="A11" s="227"/>
      <c r="B11" s="226"/>
      <c r="C11" s="225"/>
      <c r="D11" s="225"/>
    </row>
    <row r="12" spans="1:6" s="219" customFormat="1" ht="11.25" customHeight="1" x14ac:dyDescent="0.4">
      <c r="A12" s="223"/>
      <c r="B12" s="222"/>
      <c r="C12" s="221"/>
      <c r="D12" s="220"/>
    </row>
    <row r="13" spans="1:6" s="214" customFormat="1" ht="104.25" customHeight="1" x14ac:dyDescent="0.25">
      <c r="A13" s="218"/>
      <c r="B13" s="217" t="s">
        <v>183</v>
      </c>
      <c r="C13" s="216" t="s">
        <v>182</v>
      </c>
      <c r="D13" s="216" t="s">
        <v>181</v>
      </c>
      <c r="E13" s="215"/>
    </row>
    <row r="14" spans="1:6" s="147" customFormat="1" ht="31.5" x14ac:dyDescent="0.5">
      <c r="A14" s="164"/>
      <c r="B14" s="202" t="s">
        <v>180</v>
      </c>
      <c r="C14" s="213"/>
      <c r="D14" s="212"/>
    </row>
    <row r="15" spans="1:6" s="155" customFormat="1" ht="30" hidden="1" customHeight="1" x14ac:dyDescent="0.5">
      <c r="A15" s="160"/>
      <c r="B15" s="211" t="s">
        <v>179</v>
      </c>
      <c r="C15" s="194"/>
      <c r="D15" s="210"/>
      <c r="E15" s="156"/>
    </row>
    <row r="16" spans="1:6" s="147" customFormat="1" ht="30" hidden="1" customHeight="1" x14ac:dyDescent="0.5">
      <c r="A16" s="164"/>
      <c r="B16" s="208" t="s">
        <v>178</v>
      </c>
      <c r="C16" s="207"/>
      <c r="D16" s="175"/>
      <c r="E16" s="206"/>
    </row>
    <row r="17" spans="1:5" s="147" customFormat="1" ht="30" hidden="1" customHeight="1" x14ac:dyDescent="0.5">
      <c r="A17" s="164"/>
      <c r="B17" s="209" t="s">
        <v>177</v>
      </c>
      <c r="C17" s="207"/>
      <c r="D17" s="175"/>
      <c r="E17" s="206"/>
    </row>
    <row r="18" spans="1:5" s="147" customFormat="1" ht="30" hidden="1" customHeight="1" x14ac:dyDescent="0.5">
      <c r="A18" s="164"/>
      <c r="B18" s="208" t="s">
        <v>176</v>
      </c>
      <c r="C18" s="207"/>
      <c r="D18" s="175"/>
      <c r="E18" s="206"/>
    </row>
    <row r="19" spans="1:5" s="147" customFormat="1" ht="30" hidden="1" customHeight="1" x14ac:dyDescent="0.5">
      <c r="A19" s="164"/>
      <c r="B19" s="208" t="s">
        <v>175</v>
      </c>
      <c r="C19" s="207"/>
      <c r="D19" s="175"/>
      <c r="E19" s="206"/>
    </row>
    <row r="20" spans="1:5" s="147" customFormat="1" ht="30" hidden="1" customHeight="1" x14ac:dyDescent="0.5">
      <c r="A20" s="164"/>
      <c r="B20" s="208" t="s">
        <v>174</v>
      </c>
      <c r="C20" s="207"/>
      <c r="D20" s="175"/>
      <c r="E20" s="206"/>
    </row>
    <row r="21" spans="1:5" s="155" customFormat="1" ht="30" customHeight="1" x14ac:dyDescent="0.5">
      <c r="A21" s="160"/>
      <c r="B21" s="205" t="s">
        <v>173</v>
      </c>
      <c r="C21" s="182"/>
      <c r="D21" s="182"/>
      <c r="E21" s="156"/>
    </row>
    <row r="22" spans="1:5" s="147" customFormat="1" ht="30" customHeight="1" x14ac:dyDescent="0.5">
      <c r="A22" s="164"/>
      <c r="B22" s="204" t="s">
        <v>172</v>
      </c>
      <c r="C22" s="182"/>
      <c r="D22" s="203"/>
      <c r="E22" s="156"/>
    </row>
    <row r="23" spans="1:5" s="155" customFormat="1" ht="30" customHeight="1" x14ac:dyDescent="0.5">
      <c r="A23" s="160"/>
      <c r="B23" s="202" t="s">
        <v>171</v>
      </c>
      <c r="C23" s="201">
        <f>SUM(C21:C22)</f>
        <v>0</v>
      </c>
      <c r="D23" s="201">
        <f>SUM(D21:D22)</f>
        <v>0</v>
      </c>
      <c r="E23" s="156"/>
    </row>
    <row r="24" spans="1:5" s="188" customFormat="1" ht="15" customHeight="1" x14ac:dyDescent="0.5">
      <c r="A24" s="193"/>
      <c r="B24" s="200"/>
      <c r="C24" s="184"/>
      <c r="D24" s="197"/>
      <c r="E24" s="196"/>
    </row>
    <row r="25" spans="1:5" s="188" customFormat="1" ht="30" customHeight="1" x14ac:dyDescent="0.5">
      <c r="A25" s="193"/>
      <c r="B25" s="199" t="s">
        <v>170</v>
      </c>
      <c r="C25" s="184">
        <v>1942800</v>
      </c>
      <c r="D25" s="197"/>
      <c r="E25" s="196"/>
    </row>
    <row r="26" spans="1:5" s="188" customFormat="1" ht="30" customHeight="1" x14ac:dyDescent="0.5">
      <c r="A26" s="193"/>
      <c r="B26" s="198" t="s">
        <v>94</v>
      </c>
      <c r="C26" s="184"/>
      <c r="D26" s="197"/>
      <c r="E26" s="196"/>
    </row>
    <row r="27" spans="1:5" s="155" customFormat="1" ht="30" customHeight="1" x14ac:dyDescent="0.5">
      <c r="A27" s="160"/>
      <c r="B27" s="195" t="s">
        <v>169</v>
      </c>
      <c r="C27" s="194">
        <f>SUM(C24:C26)</f>
        <v>1942800</v>
      </c>
      <c r="D27" s="194">
        <f>SUM(D24:D26)</f>
        <v>0</v>
      </c>
      <c r="E27" s="156"/>
    </row>
    <row r="28" spans="1:5" s="147" customFormat="1" ht="30" customHeight="1" x14ac:dyDescent="0.5">
      <c r="A28" s="164"/>
      <c r="B28" s="179" t="s">
        <v>168</v>
      </c>
      <c r="C28" s="178">
        <f>C23+C27</f>
        <v>1942800</v>
      </c>
      <c r="D28" s="178">
        <f>D23+D27</f>
        <v>0</v>
      </c>
      <c r="E28" s="156"/>
    </row>
    <row r="29" spans="1:5" s="188" customFormat="1" ht="27" hidden="1" customHeight="1" x14ac:dyDescent="0.5">
      <c r="A29" s="193"/>
      <c r="B29" s="192" t="s">
        <v>23</v>
      </c>
      <c r="C29" s="191"/>
      <c r="D29" s="190"/>
      <c r="E29" s="189"/>
    </row>
    <row r="30" spans="1:5" s="147" customFormat="1" ht="30" hidden="1" customHeight="1" x14ac:dyDescent="0.5">
      <c r="A30" s="164"/>
      <c r="B30" s="187" t="s">
        <v>167</v>
      </c>
      <c r="C30" s="184"/>
      <c r="D30" s="175"/>
    </row>
    <row r="31" spans="1:5" s="147" customFormat="1" ht="30" hidden="1" customHeight="1" x14ac:dyDescent="0.5">
      <c r="A31" s="164"/>
      <c r="B31" s="186" t="s">
        <v>166</v>
      </c>
      <c r="C31" s="184"/>
      <c r="D31" s="175"/>
    </row>
    <row r="32" spans="1:5" s="147" customFormat="1" ht="30" hidden="1" customHeight="1" x14ac:dyDescent="0.5">
      <c r="A32" s="164"/>
      <c r="B32" s="186" t="s">
        <v>165</v>
      </c>
      <c r="C32" s="184"/>
      <c r="D32" s="175"/>
    </row>
    <row r="33" spans="1:5" s="147" customFormat="1" ht="30" hidden="1" customHeight="1" x14ac:dyDescent="0.5">
      <c r="A33" s="164"/>
      <c r="B33" s="186" t="s">
        <v>164</v>
      </c>
      <c r="C33" s="184"/>
      <c r="D33" s="175"/>
    </row>
    <row r="34" spans="1:5" s="147" customFormat="1" ht="30" hidden="1" customHeight="1" x14ac:dyDescent="0.5">
      <c r="A34" s="164"/>
      <c r="B34" s="186" t="s">
        <v>163</v>
      </c>
      <c r="C34" s="184"/>
      <c r="D34" s="175"/>
    </row>
    <row r="35" spans="1:5" s="147" customFormat="1" ht="30" hidden="1" customHeight="1" x14ac:dyDescent="0.5">
      <c r="A35" s="164"/>
      <c r="B35" s="185" t="s">
        <v>162</v>
      </c>
      <c r="C35" s="184"/>
      <c r="D35" s="175"/>
    </row>
    <row r="36" spans="1:5" s="147" customFormat="1" ht="30" customHeight="1" x14ac:dyDescent="0.5">
      <c r="A36" s="164"/>
      <c r="B36" s="183" t="s">
        <v>161</v>
      </c>
      <c r="C36" s="182">
        <v>1003727</v>
      </c>
      <c r="D36" s="182"/>
      <c r="E36" s="156"/>
    </row>
    <row r="37" spans="1:5" s="147" customFormat="1" ht="7.9" customHeight="1" x14ac:dyDescent="0.5">
      <c r="A37" s="164"/>
      <c r="B37" s="181"/>
      <c r="C37" s="180"/>
      <c r="D37" s="171"/>
    </row>
    <row r="38" spans="1:5" s="147" customFormat="1" ht="30" customHeight="1" x14ac:dyDescent="0.5">
      <c r="A38" s="164"/>
      <c r="B38" s="179" t="s">
        <v>160</v>
      </c>
      <c r="C38" s="178">
        <f>C28-C36</f>
        <v>939073</v>
      </c>
      <c r="D38" s="178">
        <f>D28-D36</f>
        <v>0</v>
      </c>
      <c r="E38" s="156"/>
    </row>
    <row r="39" spans="1:5" s="170" customFormat="1" ht="30" customHeight="1" x14ac:dyDescent="0.5">
      <c r="A39" s="174"/>
      <c r="B39" s="173"/>
      <c r="C39" s="172"/>
      <c r="D39" s="171"/>
      <c r="E39" s="156"/>
    </row>
    <row r="40" spans="1:5" s="155" customFormat="1" ht="30" customHeight="1" x14ac:dyDescent="0.5">
      <c r="A40" s="160"/>
      <c r="B40" s="177" t="s">
        <v>159</v>
      </c>
      <c r="C40" s="176"/>
      <c r="D40" s="175"/>
      <c r="E40" s="156"/>
    </row>
    <row r="41" spans="1:5" s="170" customFormat="1" ht="30" customHeight="1" x14ac:dyDescent="0.5">
      <c r="A41" s="174"/>
      <c r="B41" s="173"/>
      <c r="C41" s="172"/>
      <c r="D41" s="171"/>
      <c r="E41" s="156"/>
    </row>
    <row r="42" spans="1:5" s="147" customFormat="1" ht="30" customHeight="1" thickBot="1" x14ac:dyDescent="0.55000000000000004">
      <c r="A42" s="164"/>
      <c r="B42" s="169" t="s">
        <v>158</v>
      </c>
      <c r="C42" s="168">
        <f>C38+C40</f>
        <v>939073</v>
      </c>
      <c r="D42" s="168">
        <f>D38+D40</f>
        <v>0</v>
      </c>
      <c r="E42" s="156"/>
    </row>
    <row r="43" spans="1:5" s="147" customFormat="1" ht="30" customHeight="1" thickTop="1" x14ac:dyDescent="0.5">
      <c r="A43" s="164"/>
      <c r="B43" s="167"/>
      <c r="C43" s="166"/>
      <c r="D43" s="165"/>
      <c r="E43" s="156"/>
    </row>
    <row r="44" spans="1:5" s="147" customFormat="1" ht="30" customHeight="1" outlineLevel="1" x14ac:dyDescent="0.5">
      <c r="A44" s="164"/>
      <c r="B44" s="163" t="s">
        <v>157</v>
      </c>
      <c r="C44" s="162"/>
      <c r="D44" s="161"/>
      <c r="E44" s="156"/>
    </row>
    <row r="45" spans="1:5" s="155" customFormat="1" ht="30" customHeight="1" outlineLevel="1" x14ac:dyDescent="0.5">
      <c r="A45" s="160"/>
      <c r="B45" s="159" t="s">
        <v>156</v>
      </c>
      <c r="C45" s="158">
        <f>C38/C28</f>
        <v>0.4833606135474573</v>
      </c>
      <c r="D45" s="157" t="e">
        <f>D38/D28</f>
        <v>#DIV/0!</v>
      </c>
      <c r="E45" s="156"/>
    </row>
    <row r="46" spans="1:5" s="150" customFormat="1" ht="30" customHeight="1" outlineLevel="1" thickBot="1" x14ac:dyDescent="0.55000000000000004">
      <c r="A46" s="154"/>
      <c r="B46" s="153" t="s">
        <v>155</v>
      </c>
      <c r="C46" s="152">
        <f>C42/(C28+C40)</f>
        <v>0.4833606135474573</v>
      </c>
      <c r="D46" s="151" t="e">
        <f>D42/(D28+D40)</f>
        <v>#DIV/0!</v>
      </c>
    </row>
    <row r="47" spans="1:5" s="147" customFormat="1" ht="30" customHeight="1" x14ac:dyDescent="0.5">
      <c r="A47" s="149"/>
      <c r="B47" s="148"/>
      <c r="C47" s="148"/>
    </row>
    <row r="48" spans="1:5" s="147" customFormat="1" ht="30" customHeight="1" x14ac:dyDescent="0.5">
      <c r="A48" s="149"/>
      <c r="B48" s="148"/>
      <c r="C48" s="148"/>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41" customFormat="1" ht="30" customHeight="1" x14ac:dyDescent="0.25">
      <c r="B54" s="140"/>
      <c r="C54" s="140"/>
      <c r="D54" s="37"/>
      <c r="E54" s="37"/>
    </row>
    <row r="55" spans="2:5" s="141" customFormat="1" ht="30" customHeight="1" x14ac:dyDescent="0.25">
      <c r="B55" s="140"/>
      <c r="C55" s="140"/>
      <c r="D55" s="37"/>
      <c r="E55" s="37"/>
    </row>
    <row r="56" spans="2:5" s="141" customFormat="1" ht="30" customHeight="1" x14ac:dyDescent="0.25">
      <c r="B56" s="140"/>
      <c r="C56" s="140"/>
      <c r="D56" s="37"/>
      <c r="E56" s="37"/>
    </row>
    <row r="57" spans="2:5" s="141" customFormat="1" ht="30" customHeight="1" x14ac:dyDescent="0.25">
      <c r="B57" s="140"/>
      <c r="C57" s="140"/>
      <c r="D57" s="37"/>
      <c r="E57" s="37"/>
    </row>
    <row r="58" spans="2:5" s="141" customFormat="1" ht="30" customHeight="1" x14ac:dyDescent="0.25">
      <c r="B58" s="140"/>
      <c r="C58" s="140"/>
      <c r="D58" s="37"/>
      <c r="E58" s="37"/>
    </row>
    <row r="59" spans="2:5" s="141" customFormat="1" ht="30" customHeight="1" x14ac:dyDescent="0.25">
      <c r="B59" s="140"/>
      <c r="C59" s="140"/>
      <c r="D59" s="37"/>
      <c r="E59" s="37"/>
    </row>
    <row r="60" spans="2:5" s="141" customFormat="1" ht="30" customHeight="1" x14ac:dyDescent="0.25">
      <c r="B60" s="140"/>
      <c r="C60" s="140"/>
      <c r="D60" s="37"/>
      <c r="E60" s="37"/>
    </row>
    <row r="61" spans="2:5" s="141" customFormat="1" ht="30" customHeight="1" x14ac:dyDescent="0.25">
      <c r="B61" s="140"/>
      <c r="C61" s="140"/>
      <c r="D61" s="37"/>
      <c r="E61" s="37"/>
    </row>
    <row r="62" spans="2:5" s="141" customFormat="1" ht="30" customHeight="1" x14ac:dyDescent="0.25">
      <c r="B62" s="140"/>
      <c r="C62" s="140"/>
      <c r="D62" s="37"/>
      <c r="E62" s="37"/>
    </row>
    <row r="63" spans="2:5" s="141" customFormat="1" ht="30" customHeight="1" x14ac:dyDescent="0.25">
      <c r="B63" s="140"/>
      <c r="C63" s="140"/>
      <c r="D63" s="37"/>
      <c r="E63" s="37"/>
    </row>
    <row r="64" spans="2:5" s="141" customFormat="1" ht="30" customHeight="1" x14ac:dyDescent="0.25">
      <c r="B64" s="140"/>
      <c r="C64" s="140"/>
      <c r="D64" s="37"/>
      <c r="E64" s="37"/>
    </row>
    <row r="65" spans="1:5" s="141" customFormat="1" ht="30" customHeight="1" x14ac:dyDescent="0.25">
      <c r="B65" s="140"/>
      <c r="C65" s="140"/>
      <c r="D65" s="37"/>
      <c r="E65" s="37"/>
    </row>
    <row r="66" spans="1:5" s="141" customFormat="1" ht="30" customHeight="1" x14ac:dyDescent="0.25">
      <c r="B66" s="140"/>
      <c r="C66" s="140"/>
      <c r="D66" s="37"/>
      <c r="E66" s="37"/>
    </row>
    <row r="67" spans="1:5" s="141" customFormat="1" ht="30" customHeight="1" x14ac:dyDescent="0.25">
      <c r="B67" s="140"/>
      <c r="C67" s="140"/>
      <c r="D67" s="37"/>
      <c r="E67" s="37"/>
    </row>
    <row r="68" spans="1:5" s="141" customFormat="1" ht="30" customHeight="1" x14ac:dyDescent="0.25">
      <c r="B68" s="140"/>
      <c r="C68" s="140"/>
      <c r="D68" s="37"/>
      <c r="E68" s="37"/>
    </row>
    <row r="69" spans="1:5" s="141" customFormat="1" ht="30" customHeight="1" x14ac:dyDescent="0.25">
      <c r="B69" s="140"/>
      <c r="C69" s="140"/>
      <c r="D69" s="37"/>
      <c r="E69" s="37"/>
    </row>
    <row r="70" spans="1:5" ht="30" customHeight="1" x14ac:dyDescent="0.25"/>
    <row r="71" spans="1:5" ht="30" customHeight="1" x14ac:dyDescent="0.25"/>
    <row r="72" spans="1:5" ht="30" customHeight="1" x14ac:dyDescent="0.25"/>
    <row r="73" spans="1:5" ht="30" customHeight="1" x14ac:dyDescent="0.25"/>
    <row r="79" spans="1:5" s="142" customFormat="1" x14ac:dyDescent="0.25">
      <c r="A79" s="146"/>
      <c r="B79" s="145" t="s">
        <v>154</v>
      </c>
      <c r="C79" s="145"/>
      <c r="D79" s="144"/>
    </row>
    <row r="80" spans="1:5" x14ac:dyDescent="0.25">
      <c r="B80" s="143"/>
      <c r="C80" s="143"/>
      <c r="D80" s="142"/>
    </row>
  </sheetData>
  <mergeCells count="5">
    <mergeCell ref="B2:D2"/>
    <mergeCell ref="B3:D3"/>
    <mergeCell ref="B4:D4"/>
    <mergeCell ref="B7:D7"/>
    <mergeCell ref="B10:D10"/>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B1:F21"/>
  <sheetViews>
    <sheetView showGridLines="0" zoomScaleNormal="100" workbookViewId="0">
      <selection activeCell="A11" sqref="A11"/>
    </sheetView>
  </sheetViews>
  <sheetFormatPr defaultColWidth="8.85546875" defaultRowHeight="15" x14ac:dyDescent="0.25"/>
  <cols>
    <col min="1" max="1" width="8.85546875" style="60"/>
    <col min="2" max="2" width="32.28515625" style="239" customWidth="1"/>
    <col min="3" max="4" width="22.28515625" style="239" customWidth="1"/>
    <col min="5" max="5" width="17.5703125" style="239" customWidth="1"/>
    <col min="6" max="6" width="19.5703125" style="239" customWidth="1"/>
    <col min="7" max="16384" width="8.85546875" style="60"/>
  </cols>
  <sheetData>
    <row r="1" spans="2:6" s="257" customFormat="1" x14ac:dyDescent="0.25">
      <c r="B1" s="258"/>
      <c r="C1" s="258"/>
      <c r="D1" s="258"/>
      <c r="E1" s="258"/>
      <c r="F1" s="258"/>
    </row>
    <row r="2" spans="2:6" ht="15.75" x14ac:dyDescent="0.25">
      <c r="B2" s="368" t="s">
        <v>207</v>
      </c>
      <c r="C2" s="368"/>
      <c r="D2" s="368"/>
      <c r="E2" s="368"/>
      <c r="F2" s="368"/>
    </row>
    <row r="3" spans="2:6" ht="18.75" x14ac:dyDescent="0.3">
      <c r="B3" s="369" t="s">
        <v>187</v>
      </c>
      <c r="C3" s="370"/>
      <c r="D3" s="370"/>
      <c r="E3" s="370"/>
      <c r="F3" s="371"/>
    </row>
    <row r="4" spans="2:6" ht="18.75" x14ac:dyDescent="0.3">
      <c r="B4" s="342" t="s">
        <v>206</v>
      </c>
      <c r="C4" s="343"/>
      <c r="D4" s="343"/>
      <c r="E4" s="343"/>
      <c r="F4" s="344"/>
    </row>
    <row r="5" spans="2:6" ht="15.75" x14ac:dyDescent="0.25">
      <c r="B5" s="243"/>
      <c r="C5" s="243"/>
      <c r="D5" s="243"/>
      <c r="E5" s="243"/>
      <c r="F5" s="243"/>
    </row>
    <row r="6" spans="2:6" ht="28.5" customHeight="1" x14ac:dyDescent="0.25">
      <c r="B6" s="372" t="s">
        <v>205</v>
      </c>
      <c r="C6" s="372"/>
      <c r="D6" s="372"/>
      <c r="E6" s="372"/>
      <c r="F6" s="372"/>
    </row>
    <row r="7" spans="2:6" ht="15.75" x14ac:dyDescent="0.25">
      <c r="B7" s="243"/>
      <c r="C7" s="243"/>
      <c r="D7" s="243"/>
      <c r="E7" s="243"/>
      <c r="F7" s="243"/>
    </row>
    <row r="8" spans="2:6" ht="48" customHeight="1" x14ac:dyDescent="0.25">
      <c r="B8" s="256" t="s">
        <v>204</v>
      </c>
      <c r="C8" s="255" t="s">
        <v>203</v>
      </c>
      <c r="D8" s="255" t="s">
        <v>202</v>
      </c>
      <c r="E8" s="255" t="s">
        <v>201</v>
      </c>
      <c r="F8" s="254" t="s">
        <v>200</v>
      </c>
    </row>
    <row r="9" spans="2:6" ht="25.5" customHeight="1" x14ac:dyDescent="0.25">
      <c r="B9" s="253"/>
      <c r="C9" s="252" t="s">
        <v>199</v>
      </c>
      <c r="D9" s="252" t="s">
        <v>198</v>
      </c>
      <c r="E9" s="252" t="s">
        <v>198</v>
      </c>
      <c r="F9" s="251" t="s">
        <v>197</v>
      </c>
    </row>
    <row r="10" spans="2:6" ht="24" customHeight="1" x14ac:dyDescent="0.25">
      <c r="B10" s="247" t="s">
        <v>65</v>
      </c>
      <c r="C10" s="249" t="s">
        <v>194</v>
      </c>
      <c r="D10" s="245">
        <v>2591</v>
      </c>
      <c r="E10" s="244">
        <v>520323.75484608841</v>
      </c>
      <c r="F10" s="250"/>
    </row>
    <row r="11" spans="2:6" ht="15.75" x14ac:dyDescent="0.25">
      <c r="B11" s="247" t="s">
        <v>66</v>
      </c>
      <c r="C11" s="249" t="s">
        <v>194</v>
      </c>
      <c r="D11" s="245">
        <v>1737</v>
      </c>
      <c r="E11" s="244">
        <v>1195820.8162816251</v>
      </c>
      <c r="F11" s="250"/>
    </row>
    <row r="12" spans="2:6" ht="15.75" x14ac:dyDescent="0.25">
      <c r="B12" s="247" t="s">
        <v>196</v>
      </c>
      <c r="C12" s="249" t="s">
        <v>194</v>
      </c>
      <c r="D12" s="245">
        <v>3490</v>
      </c>
      <c r="E12" s="244"/>
      <c r="F12" s="248"/>
    </row>
    <row r="13" spans="2:6" ht="15.75" x14ac:dyDescent="0.25">
      <c r="B13" s="247" t="s">
        <v>195</v>
      </c>
      <c r="C13" s="249" t="s">
        <v>194</v>
      </c>
      <c r="D13" s="245"/>
      <c r="E13" s="244"/>
      <c r="F13" s="248"/>
    </row>
    <row r="14" spans="2:6" ht="15.75" x14ac:dyDescent="0.25">
      <c r="B14" s="247" t="s">
        <v>193</v>
      </c>
      <c r="C14" s="246"/>
      <c r="D14" s="245">
        <v>7818</v>
      </c>
      <c r="E14" s="244">
        <v>1716144.5711277134</v>
      </c>
      <c r="F14" s="244">
        <v>0</v>
      </c>
    </row>
    <row r="15" spans="2:6" ht="15.75" x14ac:dyDescent="0.25">
      <c r="B15" s="243"/>
    </row>
    <row r="16" spans="2:6" ht="15.75" x14ac:dyDescent="0.25">
      <c r="B16" s="242"/>
      <c r="E16" s="241"/>
    </row>
    <row r="17" spans="2:2" x14ac:dyDescent="0.25">
      <c r="B17" s="240" t="s">
        <v>192</v>
      </c>
    </row>
    <row r="18" spans="2:2" x14ac:dyDescent="0.25">
      <c r="B18" s="240" t="s">
        <v>191</v>
      </c>
    </row>
    <row r="19" spans="2:2" x14ac:dyDescent="0.25">
      <c r="B19" s="240" t="s">
        <v>190</v>
      </c>
    </row>
    <row r="20" spans="2:2" x14ac:dyDescent="0.25">
      <c r="B20" s="240" t="s">
        <v>189</v>
      </c>
    </row>
    <row r="21" spans="2:2" x14ac:dyDescent="0.25">
      <c r="B21" s="240"/>
    </row>
  </sheetData>
  <mergeCells count="4">
    <mergeCell ref="B2:F2"/>
    <mergeCell ref="B3:F3"/>
    <mergeCell ref="B4:F4"/>
    <mergeCell ref="B6:F6"/>
  </mergeCells>
  <pageMargins left="0.7" right="0.7" top="0.75" bottom="0.75" header="0.3" footer="0.3"/>
  <pageSetup orientation="landscape" r:id="rId1"/>
  <headerFooter>
    <oddFooter>&amp;L&amp;D
Page &amp;P&amp;R&amp;F,&amp;A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B2:L27"/>
  <sheetViews>
    <sheetView showGridLines="0" zoomScale="94" zoomScaleNormal="94" zoomScaleSheetLayoutView="55" workbookViewId="0"/>
  </sheetViews>
  <sheetFormatPr defaultColWidth="9.140625" defaultRowHeight="15" customHeight="1" x14ac:dyDescent="0.25"/>
  <cols>
    <col min="1" max="1" width="3.5703125" style="259" customWidth="1"/>
    <col min="2" max="2" width="39.7109375" style="259" customWidth="1"/>
    <col min="3" max="3" width="24" style="259" customWidth="1"/>
    <col min="4" max="12" width="22.7109375" style="259" customWidth="1"/>
    <col min="13" max="16384" width="9.140625" style="259"/>
  </cols>
  <sheetData>
    <row r="2" spans="2:12" s="60" customFormat="1" ht="15.75" x14ac:dyDescent="0.25">
      <c r="B2" s="368" t="s">
        <v>231</v>
      </c>
      <c r="C2" s="368"/>
      <c r="D2" s="368"/>
      <c r="E2" s="368"/>
      <c r="F2" s="368"/>
      <c r="G2" s="368"/>
      <c r="H2" s="368"/>
      <c r="I2" s="368"/>
      <c r="J2" s="368"/>
      <c r="K2" s="368"/>
      <c r="L2" s="368"/>
    </row>
    <row r="3" spans="2:12" s="60" customFormat="1" ht="18.75" x14ac:dyDescent="0.3">
      <c r="B3" s="369" t="s">
        <v>230</v>
      </c>
      <c r="C3" s="370"/>
      <c r="D3" s="370"/>
      <c r="E3" s="370"/>
      <c r="F3" s="370"/>
      <c r="G3" s="370"/>
      <c r="H3" s="370"/>
      <c r="I3" s="370"/>
      <c r="J3" s="370"/>
      <c r="K3" s="370"/>
      <c r="L3" s="371"/>
    </row>
    <row r="4" spans="2:12" s="60" customFormat="1" ht="18.75" x14ac:dyDescent="0.3">
      <c r="B4" s="342" t="s">
        <v>229</v>
      </c>
      <c r="C4" s="343"/>
      <c r="D4" s="343"/>
      <c r="E4" s="343"/>
      <c r="F4" s="343"/>
      <c r="G4" s="343"/>
      <c r="H4" s="343"/>
      <c r="I4" s="343"/>
      <c r="J4" s="343"/>
      <c r="K4" s="343"/>
      <c r="L4" s="344"/>
    </row>
    <row r="5" spans="2:12" s="257" customFormat="1" ht="18.75" x14ac:dyDescent="0.3">
      <c r="B5" s="293"/>
      <c r="C5" s="293"/>
      <c r="D5" s="293"/>
      <c r="E5" s="293"/>
      <c r="F5" s="293"/>
      <c r="G5" s="293"/>
      <c r="H5" s="293"/>
      <c r="I5" s="293"/>
      <c r="J5" s="293"/>
      <c r="K5" s="293"/>
      <c r="L5" s="293"/>
    </row>
    <row r="6" spans="2:12" s="257" customFormat="1" ht="18.75" customHeight="1" x14ac:dyDescent="0.25">
      <c r="B6" s="373" t="s">
        <v>228</v>
      </c>
      <c r="C6" s="373"/>
      <c r="D6" s="373"/>
      <c r="E6" s="373"/>
      <c r="F6" s="373"/>
      <c r="G6" s="373"/>
      <c r="H6" s="373"/>
      <c r="I6" s="373"/>
      <c r="J6" s="373"/>
      <c r="K6" s="373"/>
      <c r="L6" s="373"/>
    </row>
    <row r="7" spans="2:12" s="257" customFormat="1" ht="18.75" customHeight="1" x14ac:dyDescent="0.25">
      <c r="B7" s="373"/>
      <c r="C7" s="373"/>
      <c r="D7" s="373"/>
      <c r="E7" s="373"/>
      <c r="F7" s="373"/>
      <c r="G7" s="373"/>
      <c r="H7" s="373"/>
      <c r="I7" s="373"/>
      <c r="J7" s="373"/>
      <c r="K7" s="373"/>
      <c r="L7" s="373"/>
    </row>
    <row r="8" spans="2:12" s="257" customFormat="1" ht="18.75" x14ac:dyDescent="0.3">
      <c r="B8" s="292"/>
      <c r="C8" s="292"/>
      <c r="D8" s="292"/>
      <c r="E8" s="292"/>
      <c r="F8" s="292"/>
      <c r="G8" s="292"/>
      <c r="H8" s="292"/>
    </row>
    <row r="9" spans="2:12" s="289" customFormat="1" x14ac:dyDescent="0.25">
      <c r="B9" s="291"/>
      <c r="D9" s="291"/>
      <c r="E9" s="291"/>
      <c r="F9" s="291"/>
      <c r="G9" s="291"/>
      <c r="H9" s="291"/>
      <c r="I9" s="290"/>
      <c r="J9" s="290"/>
      <c r="K9" s="290"/>
      <c r="L9" s="290"/>
    </row>
    <row r="10" spans="2:12" s="283" customFormat="1" ht="15" customHeight="1" x14ac:dyDescent="0.25">
      <c r="B10" s="374" t="s">
        <v>227</v>
      </c>
      <c r="C10" s="288" t="s">
        <v>226</v>
      </c>
      <c r="D10" s="287" t="s">
        <v>226</v>
      </c>
      <c r="E10" s="286" t="s">
        <v>225</v>
      </c>
      <c r="F10" s="285" t="s">
        <v>224</v>
      </c>
      <c r="G10" s="287" t="s">
        <v>226</v>
      </c>
      <c r="H10" s="286" t="s">
        <v>225</v>
      </c>
      <c r="I10" s="285" t="s">
        <v>224</v>
      </c>
      <c r="J10" s="286" t="s">
        <v>226</v>
      </c>
      <c r="K10" s="286" t="s">
        <v>225</v>
      </c>
      <c r="L10" s="285" t="s">
        <v>224</v>
      </c>
    </row>
    <row r="11" spans="2:12" s="283" customFormat="1" ht="15" customHeight="1" x14ac:dyDescent="0.25">
      <c r="B11" s="375"/>
      <c r="C11" s="284" t="s">
        <v>223</v>
      </c>
      <c r="D11" s="376" t="s">
        <v>222</v>
      </c>
      <c r="E11" s="377"/>
      <c r="F11" s="378"/>
      <c r="G11" s="376" t="s">
        <v>221</v>
      </c>
      <c r="H11" s="377"/>
      <c r="I11" s="378"/>
      <c r="J11" s="377" t="s">
        <v>220</v>
      </c>
      <c r="K11" s="377"/>
      <c r="L11" s="378"/>
    </row>
    <row r="12" spans="2:12" ht="15" customHeight="1" x14ac:dyDescent="0.25">
      <c r="B12" s="282" t="s">
        <v>219</v>
      </c>
      <c r="C12" s="277">
        <v>6051571</v>
      </c>
      <c r="D12" s="281">
        <v>6051571</v>
      </c>
      <c r="E12" s="280">
        <v>6051571</v>
      </c>
      <c r="F12" s="279">
        <v>0</v>
      </c>
      <c r="G12" s="281">
        <v>0</v>
      </c>
      <c r="H12" s="280">
        <v>0</v>
      </c>
      <c r="I12" s="279">
        <v>0</v>
      </c>
      <c r="J12" s="280"/>
      <c r="K12" s="280"/>
      <c r="L12" s="279"/>
    </row>
    <row r="13" spans="2:12" ht="15" customHeight="1" x14ac:dyDescent="0.25">
      <c r="B13" s="282" t="s">
        <v>218</v>
      </c>
      <c r="C13" s="277">
        <v>0</v>
      </c>
      <c r="D13" s="281">
        <v>0</v>
      </c>
      <c r="E13" s="280">
        <v>0</v>
      </c>
      <c r="F13" s="279">
        <v>0</v>
      </c>
      <c r="G13" s="281">
        <v>0</v>
      </c>
      <c r="H13" s="280">
        <v>0</v>
      </c>
      <c r="I13" s="279">
        <v>0</v>
      </c>
      <c r="J13" s="280"/>
      <c r="K13" s="280"/>
      <c r="L13" s="279"/>
    </row>
    <row r="14" spans="2:12" ht="15" customHeight="1" x14ac:dyDescent="0.25">
      <c r="B14" s="282" t="s">
        <v>217</v>
      </c>
      <c r="C14" s="277">
        <v>1748704</v>
      </c>
      <c r="D14" s="281">
        <v>1748704</v>
      </c>
      <c r="E14" s="280">
        <v>1748704</v>
      </c>
      <c r="F14" s="279">
        <v>0</v>
      </c>
      <c r="G14" s="281">
        <v>0</v>
      </c>
      <c r="H14" s="280">
        <v>0</v>
      </c>
      <c r="I14" s="279">
        <v>0</v>
      </c>
      <c r="J14" s="280"/>
      <c r="K14" s="280"/>
      <c r="L14" s="279"/>
    </row>
    <row r="15" spans="2:12" ht="15" customHeight="1" x14ac:dyDescent="0.25">
      <c r="B15" s="282" t="s">
        <v>216</v>
      </c>
      <c r="C15" s="277">
        <v>0</v>
      </c>
      <c r="D15" s="281">
        <v>0</v>
      </c>
      <c r="E15" s="280">
        <v>0</v>
      </c>
      <c r="F15" s="279">
        <v>0</v>
      </c>
      <c r="G15" s="281">
        <v>0</v>
      </c>
      <c r="H15" s="280">
        <v>0</v>
      </c>
      <c r="I15" s="279">
        <v>0</v>
      </c>
      <c r="J15" s="280"/>
      <c r="K15" s="280"/>
      <c r="L15" s="279"/>
    </row>
    <row r="16" spans="2:12" ht="15" customHeight="1" x14ac:dyDescent="0.25">
      <c r="B16" s="282" t="s">
        <v>215</v>
      </c>
      <c r="C16" s="277">
        <v>0</v>
      </c>
      <c r="D16" s="281">
        <v>0</v>
      </c>
      <c r="E16" s="280">
        <v>0</v>
      </c>
      <c r="F16" s="279">
        <v>0</v>
      </c>
      <c r="G16" s="281">
        <v>0</v>
      </c>
      <c r="H16" s="280">
        <v>0</v>
      </c>
      <c r="I16" s="279">
        <v>0</v>
      </c>
      <c r="J16" s="280"/>
      <c r="K16" s="280"/>
      <c r="L16" s="279"/>
    </row>
    <row r="17" spans="2:12" ht="15" customHeight="1" x14ac:dyDescent="0.25">
      <c r="B17" s="282" t="s">
        <v>214</v>
      </c>
      <c r="C17" s="277">
        <v>0</v>
      </c>
      <c r="D17" s="281">
        <v>0</v>
      </c>
      <c r="E17" s="280">
        <v>0</v>
      </c>
      <c r="F17" s="279">
        <v>0</v>
      </c>
      <c r="G17" s="281">
        <v>0</v>
      </c>
      <c r="H17" s="280">
        <v>0</v>
      </c>
      <c r="I17" s="279">
        <v>0</v>
      </c>
      <c r="J17" s="280"/>
      <c r="K17" s="280"/>
      <c r="L17" s="279"/>
    </row>
    <row r="18" spans="2:12" ht="15" customHeight="1" x14ac:dyDescent="0.25">
      <c r="B18" s="282" t="s">
        <v>213</v>
      </c>
      <c r="C18" s="277">
        <v>0</v>
      </c>
      <c r="D18" s="281">
        <v>0</v>
      </c>
      <c r="E18" s="280">
        <v>0</v>
      </c>
      <c r="F18" s="279">
        <v>0</v>
      </c>
      <c r="G18" s="281">
        <v>0</v>
      </c>
      <c r="H18" s="280">
        <v>0</v>
      </c>
      <c r="I18" s="279">
        <v>0</v>
      </c>
      <c r="J18" s="280"/>
      <c r="K18" s="280"/>
      <c r="L18" s="279"/>
    </row>
    <row r="19" spans="2:12" ht="15" customHeight="1" x14ac:dyDescent="0.25">
      <c r="B19" s="282" t="s">
        <v>212</v>
      </c>
      <c r="C19" s="277">
        <v>0</v>
      </c>
      <c r="D19" s="281">
        <v>0</v>
      </c>
      <c r="E19" s="280">
        <v>0</v>
      </c>
      <c r="F19" s="279">
        <v>0</v>
      </c>
      <c r="G19" s="281">
        <v>0</v>
      </c>
      <c r="H19" s="280">
        <v>0</v>
      </c>
      <c r="I19" s="279">
        <v>0</v>
      </c>
      <c r="J19" s="280"/>
      <c r="K19" s="280"/>
      <c r="L19" s="279"/>
    </row>
    <row r="20" spans="2:12" ht="15" customHeight="1" x14ac:dyDescent="0.25">
      <c r="B20" s="282" t="s">
        <v>94</v>
      </c>
      <c r="C20" s="277">
        <v>126679</v>
      </c>
      <c r="D20" s="281">
        <v>126679</v>
      </c>
      <c r="E20" s="280">
        <v>126679</v>
      </c>
      <c r="F20" s="279"/>
      <c r="G20" s="281"/>
      <c r="H20" s="280"/>
      <c r="I20" s="279"/>
      <c r="J20" s="280"/>
      <c r="K20" s="280"/>
      <c r="L20" s="279"/>
    </row>
    <row r="21" spans="2:12" ht="15" customHeight="1" x14ac:dyDescent="0.25">
      <c r="B21" s="278" t="s">
        <v>211</v>
      </c>
      <c r="C21" s="277">
        <f>+D21+G21</f>
        <v>0</v>
      </c>
      <c r="D21" s="276"/>
      <c r="E21" s="276"/>
      <c r="F21" s="275"/>
      <c r="G21" s="276"/>
      <c r="H21" s="276"/>
      <c r="I21" s="275"/>
      <c r="J21" s="276"/>
      <c r="K21" s="276"/>
      <c r="L21" s="275"/>
    </row>
    <row r="22" spans="2:12" ht="15" customHeight="1" thickBot="1" x14ac:dyDescent="0.3">
      <c r="B22" s="274" t="s">
        <v>210</v>
      </c>
      <c r="C22" s="273">
        <f t="shared" ref="C22:L22" si="0">SUM(C12:C21)</f>
        <v>7926954</v>
      </c>
      <c r="D22" s="272">
        <f t="shared" si="0"/>
        <v>7926954</v>
      </c>
      <c r="E22" s="271">
        <f t="shared" si="0"/>
        <v>7926954</v>
      </c>
      <c r="F22" s="270">
        <f t="shared" si="0"/>
        <v>0</v>
      </c>
      <c r="G22" s="269">
        <f t="shared" si="0"/>
        <v>0</v>
      </c>
      <c r="H22" s="268">
        <f t="shared" si="0"/>
        <v>0</v>
      </c>
      <c r="I22" s="267">
        <f t="shared" si="0"/>
        <v>0</v>
      </c>
      <c r="J22" s="268">
        <f t="shared" si="0"/>
        <v>0</v>
      </c>
      <c r="K22" s="268">
        <f t="shared" si="0"/>
        <v>0</v>
      </c>
      <c r="L22" s="267">
        <f t="shared" si="0"/>
        <v>0</v>
      </c>
    </row>
    <row r="23" spans="2:12" ht="15" customHeight="1" thickTop="1" x14ac:dyDescent="0.25"/>
    <row r="24" spans="2:12" ht="15" customHeight="1" x14ac:dyDescent="0.25">
      <c r="B24" s="266" t="s">
        <v>209</v>
      </c>
    </row>
    <row r="25" spans="2:12" ht="15" customHeight="1" x14ac:dyDescent="0.25">
      <c r="B25" s="265" t="s">
        <v>208</v>
      </c>
      <c r="C25" s="264">
        <v>0</v>
      </c>
      <c r="D25" s="263">
        <v>3154061</v>
      </c>
      <c r="E25" s="262">
        <v>0</v>
      </c>
      <c r="F25" s="261">
        <v>3154061</v>
      </c>
      <c r="G25" s="263">
        <v>-748133</v>
      </c>
      <c r="H25" s="262">
        <v>0</v>
      </c>
      <c r="I25" s="261">
        <f>F25+G25</f>
        <v>2405928</v>
      </c>
      <c r="J25" s="263">
        <f>-I25</f>
        <v>-2405928</v>
      </c>
      <c r="K25" s="262">
        <v>0</v>
      </c>
      <c r="L25" s="261">
        <f>I25+J25</f>
        <v>0</v>
      </c>
    </row>
    <row r="27" spans="2:12" ht="15" customHeight="1" x14ac:dyDescent="0.25">
      <c r="I27" s="260"/>
    </row>
  </sheetData>
  <mergeCells count="8">
    <mergeCell ref="B2:L2"/>
    <mergeCell ref="B3:L3"/>
    <mergeCell ref="B4:L4"/>
    <mergeCell ref="B6:L7"/>
    <mergeCell ref="B10:B11"/>
    <mergeCell ref="D11:F11"/>
    <mergeCell ref="G11:I11"/>
    <mergeCell ref="J11:L11"/>
  </mergeCells>
  <pageMargins left="0.2" right="0.2" top="0.25" bottom="0.75" header="0.3" footer="0.3"/>
  <pageSetup scale="49" fitToHeight="0" orientation="landscape" r:id="rId1"/>
  <headerFooter>
    <oddFooter>&amp;L&amp;D
Page &amp;P&amp;R&amp;F,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Overview</vt:lpstr>
      <vt:lpstr>1. Reconciliation_P</vt:lpstr>
      <vt:lpstr>2. Charge and NPR Detail_P</vt:lpstr>
      <vt:lpstr>3. Utilization_P</vt:lpstr>
      <vt:lpstr>4. Inflation_P</vt:lpstr>
      <vt:lpstr>5. Vaccine Clinics and Test (2</vt:lpstr>
      <vt:lpstr>6. Value Based Care Partici_P</vt:lpstr>
      <vt:lpstr>7. COVID-19 Advances, Relie_P</vt:lpstr>
      <vt:lpstr>'1. Reconciliation_P'!Print_Area</vt:lpstr>
      <vt:lpstr>'2. Charge and NPR Detail_P'!Print_Area</vt:lpstr>
      <vt:lpstr>'3. Utilization_P'!Print_Area</vt:lpstr>
      <vt:lpstr>'4. Inflation_P'!Print_Area</vt:lpstr>
      <vt:lpstr>'5. Vaccine Clinics and Test (2'!Print_Area</vt:lpstr>
      <vt:lpstr>'6. Value Based Care Partici_P'!Print_Area</vt:lpstr>
      <vt:lpstr>Overview!Print_Area</vt:lpstr>
      <vt:lpstr>'1. Reconciliation_P'!Print_Titles</vt:lpstr>
    </vt:vector>
  </TitlesOfParts>
  <Company>The University of Vermont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William</dc:creator>
  <cp:lastModifiedBy>Perry, Lori</cp:lastModifiedBy>
  <dcterms:created xsi:type="dcterms:W3CDTF">2021-06-30T16:03:31Z</dcterms:created>
  <dcterms:modified xsi:type="dcterms:W3CDTF">2021-07-14T15:09:08Z</dcterms:modified>
</cp:coreProperties>
</file>