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Groups\Managed Care Ops\OneCare Vermont\GMCB\2021\Budget\Submission\"/>
    </mc:Choice>
  </mc:AlternateContent>
  <bookViews>
    <workbookView xWindow="-28920" yWindow="-120" windowWidth="29040" windowHeight="15840" tabRatio="846"/>
  </bookViews>
  <sheets>
    <sheet name="2.1 Provider Network " sheetId="81" r:id="rId1"/>
    <sheet name="2.1 LISTS - DO NOT DELETE" sheetId="82" state="hidden" r:id="rId2"/>
    <sheet name="2.2 2021 Provider Lists" sheetId="83" r:id="rId3"/>
    <sheet name="3.1 Scale Target Align" sheetId="84" r:id="rId4"/>
    <sheet name="4.1 TCOC Prior Yr" sheetId="40" r:id="rId5"/>
    <sheet name="4.2 TCOC Current Yr" sheetId="39" r:id="rId6"/>
    <sheet name="4.3 Trend Rates" sheetId="6" r:id="rId7"/>
    <sheet name="4.4 TCOC Budget Yr" sheetId="38" r:id="rId8"/>
    <sheet name="4.5 Service Risk" sheetId="43" r:id="rId9"/>
    <sheet name="5.1 ACO Risk by Payer" sheetId="51" r:id="rId10"/>
    <sheet name="5.2 Risk Payer RBE" sheetId="42" r:id="rId11"/>
    <sheet name="5.3 SS and Loss" sheetId="10" r:id="rId12"/>
    <sheet name="5.4 SS and Loss by RBE" sheetId="85" r:id="rId13"/>
    <sheet name="6.1 Balance Sheet " sheetId="7" r:id="rId14"/>
    <sheet name="6.2 Income Statement" sheetId="8" r:id="rId15"/>
    <sheet name="6.3 Cash Flow" sheetId="9" r:id="rId16"/>
    <sheet name="6.4 Sources Uses" sheetId="45" r:id="rId17"/>
    <sheet name="6.5 PMPM Rev Payer" sheetId="11" r:id="rId18"/>
    <sheet name="6.6 All Hospitals" sheetId="12" r:id="rId19"/>
    <sheet name="6.6 UVMMC" sheetId="52" r:id="rId20"/>
    <sheet name="6.6 CVMC" sheetId="67" r:id="rId21"/>
    <sheet name="6.6 NMC" sheetId="68" r:id="rId22"/>
    <sheet name="6.6 Porter" sheetId="69" r:id="rId23"/>
    <sheet name="6.6 BMH" sheetId="70" r:id="rId24"/>
    <sheet name="6.6 Springfield" sheetId="71" r:id="rId25"/>
    <sheet name="6.6 SVMC" sheetId="72" r:id="rId26"/>
    <sheet name="6.6 NCH" sheetId="73" r:id="rId27"/>
    <sheet name="6.6 MT.A" sheetId="74" r:id="rId28"/>
    <sheet name="6.6 DHMC" sheetId="75" r:id="rId29"/>
    <sheet name="6.6 Copley" sheetId="76" r:id="rId30"/>
    <sheet name="6.6 Gifford" sheetId="77" r:id="rId31"/>
    <sheet name="6.6 Rutland" sheetId="78" r:id="rId32"/>
    <sheet name="6.6 NVRH" sheetId="79" r:id="rId33"/>
    <sheet name="6.6 Grace Cottage" sheetId="80" r:id="rId34"/>
    <sheet name="6.7 ACO Mgt Salaries" sheetId="44" r:id="rId35"/>
    <sheet name="7.1 ACO Clinical Priority Areas" sheetId="86" r:id="rId36"/>
    <sheet name="7.2 Pop Health Pmt Reform " sheetId="88" r:id="rId37"/>
    <sheet name="7.2 LISTS - DO NOT DELETE " sheetId="89" state="hidden" r:id="rId38"/>
    <sheet name="7.3 Pop Risk Summary" sheetId="90" r:id="rId39"/>
    <sheet name="7.4 CareNavigator" sheetId="91" r:id="rId40"/>
    <sheet name="7.5 Care Coordination HSA" sheetId="92" r:id="rId41"/>
    <sheet name="7.6 APM Quality Measures" sheetId="93" r:id="rId42"/>
  </sheets>
  <externalReferences>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s>
  <definedNames>
    <definedName name="\B" localSheetId="1">#REF!</definedName>
    <definedName name="\B" localSheetId="0">#REF!</definedName>
    <definedName name="\B" localSheetId="2">#REF!</definedName>
    <definedName name="\B" localSheetId="3">#REF!</definedName>
    <definedName name="\B" localSheetId="12">#REF!</definedName>
    <definedName name="\B" localSheetId="13">#REF!</definedName>
    <definedName name="\B" localSheetId="15">#REF!</definedName>
    <definedName name="\B" localSheetId="35">#REF!</definedName>
    <definedName name="\B" localSheetId="37">#REF!</definedName>
    <definedName name="\B" localSheetId="36">#REF!</definedName>
    <definedName name="\B" localSheetId="38">#REF!</definedName>
    <definedName name="\B" localSheetId="39">#REF!</definedName>
    <definedName name="\B" localSheetId="40">#REF!</definedName>
    <definedName name="\B" localSheetId="41">#REF!</definedName>
    <definedName name="\B">#REF!</definedName>
    <definedName name="\D" localSheetId="13">#REF!</definedName>
    <definedName name="\D" localSheetId="35">#REF!</definedName>
    <definedName name="\D" localSheetId="37">#REF!</definedName>
    <definedName name="\D" localSheetId="36">#REF!</definedName>
    <definedName name="\D" localSheetId="38">#REF!</definedName>
    <definedName name="\D" localSheetId="39">#REF!</definedName>
    <definedName name="\D" localSheetId="40">#REF!</definedName>
    <definedName name="\D" localSheetId="41">#REF!</definedName>
    <definedName name="\D">#REF!</definedName>
    <definedName name="\E" localSheetId="13">#REF!</definedName>
    <definedName name="\E" localSheetId="35">#REF!</definedName>
    <definedName name="\E" localSheetId="37">#REF!</definedName>
    <definedName name="\E" localSheetId="36">#REF!</definedName>
    <definedName name="\E" localSheetId="38">#REF!</definedName>
    <definedName name="\E" localSheetId="39">#REF!</definedName>
    <definedName name="\E" localSheetId="40">#REF!</definedName>
    <definedName name="\E" localSheetId="41">#REF!</definedName>
    <definedName name="\E">#REF!</definedName>
    <definedName name="\F" localSheetId="13">#REF!</definedName>
    <definedName name="\F">#REF!</definedName>
    <definedName name="\H" localSheetId="13">#REF!</definedName>
    <definedName name="\H">#REF!</definedName>
    <definedName name="\L" localSheetId="13">#REF!</definedName>
    <definedName name="\L">#REF!</definedName>
    <definedName name="\M" localSheetId="13">#REF!</definedName>
    <definedName name="\M">#REF!</definedName>
    <definedName name="\S" localSheetId="13">#REF!</definedName>
    <definedName name="\S">#REF!</definedName>
    <definedName name="___A66000" localSheetId="13">[1]opsumm!#REF!</definedName>
    <definedName name="___A66000">[1]opsumm!#REF!</definedName>
    <definedName name="__A66000" localSheetId="13">[1]opsumm!#REF!</definedName>
    <definedName name="__A66000">[1]opsumm!#REF!</definedName>
    <definedName name="_A66000" localSheetId="13">[1]opsumm!#REF!</definedName>
    <definedName name="_A66000">[1]opsumm!#REF!</definedName>
    <definedName name="_CAP1" localSheetId="13">[2]CAP!#REF!</definedName>
    <definedName name="_CAP1">[2]CAP!#REF!</definedName>
    <definedName name="_xlnm._FilterDatabase" localSheetId="0" hidden="1">'2.1 Provider Network '!$B$4:$R$4</definedName>
    <definedName name="_xlnm._FilterDatabase" localSheetId="39" hidden="1">'7.4 CareNavigator'!$B$4:$D$4</definedName>
    <definedName name="_xlnm._FilterDatabase" localSheetId="40" hidden="1">'7.5 Care Coordination HSA'!$B$4:$K$4</definedName>
    <definedName name="_Key1" localSheetId="13" hidden="1">'[3]000'!#REF!</definedName>
    <definedName name="_Key1" localSheetId="35" hidden="1">'[3]000'!#REF!</definedName>
    <definedName name="_Key1" localSheetId="37" hidden="1">'[3]000'!#REF!</definedName>
    <definedName name="_Key1" localSheetId="36" hidden="1">'[3]000'!#REF!</definedName>
    <definedName name="_Key1" localSheetId="38" hidden="1">'[3]000'!#REF!</definedName>
    <definedName name="_Key1" localSheetId="39" hidden="1">'[3]000'!#REF!</definedName>
    <definedName name="_Key1" localSheetId="40" hidden="1">'[3]000'!#REF!</definedName>
    <definedName name="_Key1" localSheetId="41" hidden="1">'[3]000'!#REF!</definedName>
    <definedName name="_Key1" hidden="1">'[3]000'!#REF!</definedName>
    <definedName name="_Order1" hidden="1">0</definedName>
    <definedName name="_Order2" hidden="1">0</definedName>
    <definedName name="_Parse_In" localSheetId="13" hidden="1">#REF!</definedName>
    <definedName name="_Parse_In" localSheetId="39" hidden="1">#REF!</definedName>
    <definedName name="_Parse_In" localSheetId="40" hidden="1">#REF!</definedName>
    <definedName name="_Parse_In" hidden="1">#REF!</definedName>
    <definedName name="Access_Load" localSheetId="13">#REF!</definedName>
    <definedName name="Access_Load">#REF!</definedName>
    <definedName name="ACCT">[4]Hidden!$F$11</definedName>
    <definedName name="ADC_IP" localSheetId="13">#REF!</definedName>
    <definedName name="ADC_IP" localSheetId="15">#REF!</definedName>
    <definedName name="ADC_IP" localSheetId="35">#REF!</definedName>
    <definedName name="ADC_IP" localSheetId="37">#REF!</definedName>
    <definedName name="ADC_IP" localSheetId="36">#REF!</definedName>
    <definedName name="ADC_IP" localSheetId="38">#REF!</definedName>
    <definedName name="ADC_IP" localSheetId="39">#REF!</definedName>
    <definedName name="ADC_IP" localSheetId="40">#REF!</definedName>
    <definedName name="ADC_IP" localSheetId="41">#REF!</definedName>
    <definedName name="ADC_IP">#REF!</definedName>
    <definedName name="ADCTable">[5]ADC!$W$70:$AM$224</definedName>
    <definedName name="Adjusted_Patient_Days" localSheetId="13">#REF!</definedName>
    <definedName name="Adjusted_Patient_Days" localSheetId="15">#REF!</definedName>
    <definedName name="Adjusted_Patient_Days" localSheetId="35">#REF!</definedName>
    <definedName name="Adjusted_Patient_Days" localSheetId="37">#REF!</definedName>
    <definedName name="Adjusted_Patient_Days" localSheetId="36">#REF!</definedName>
    <definedName name="Adjusted_Patient_Days" localSheetId="38">#REF!</definedName>
    <definedName name="Adjusted_Patient_Days" localSheetId="39">#REF!</definedName>
    <definedName name="Adjusted_Patient_Days" localSheetId="40">#REF!</definedName>
    <definedName name="Adjusted_Patient_Days" localSheetId="41">#REF!</definedName>
    <definedName name="Adjusted_Patient_Days">#REF!</definedName>
    <definedName name="Admissions_Adjusted" localSheetId="13">#REF!</definedName>
    <definedName name="Admissions_Adjusted" localSheetId="35">#REF!</definedName>
    <definedName name="Admissions_Adjusted" localSheetId="37">#REF!</definedName>
    <definedName name="Admissions_Adjusted" localSheetId="36">#REF!</definedName>
    <definedName name="Admissions_Adjusted" localSheetId="38">#REF!</definedName>
    <definedName name="Admissions_Adjusted" localSheetId="39">#REF!</definedName>
    <definedName name="Admissions_Adjusted" localSheetId="40">#REF!</definedName>
    <definedName name="Admissions_Adjusted" localSheetId="41">#REF!</definedName>
    <definedName name="Admissions_Adjusted">#REF!</definedName>
    <definedName name="Admissions_IP" localSheetId="13">#REF!</definedName>
    <definedName name="Admissions_IP" localSheetId="35">#REF!</definedName>
    <definedName name="Admissions_IP" localSheetId="37">#REF!</definedName>
    <definedName name="Admissions_IP" localSheetId="36">#REF!</definedName>
    <definedName name="Admissions_IP" localSheetId="38">#REF!</definedName>
    <definedName name="Admissions_IP" localSheetId="39">#REF!</definedName>
    <definedName name="Admissions_IP" localSheetId="40">#REF!</definedName>
    <definedName name="Admissions_IP" localSheetId="41">#REF!</definedName>
    <definedName name="Admissions_IP">#REF!</definedName>
    <definedName name="AGE" localSheetId="13">#REF!</definedName>
    <definedName name="AGE">#REF!</definedName>
    <definedName name="AR" localSheetId="13">#REF!</definedName>
    <definedName name="AR">#REF!</definedName>
    <definedName name="AREA_COLUMN_LABEL" localSheetId="13">[6]Evaluation!#REF!</definedName>
    <definedName name="AREA_COLUMN_LABEL">[6]Evaluation!#REF!</definedName>
    <definedName name="B_BalSht" localSheetId="13">#REF!</definedName>
    <definedName name="B_BalSht" localSheetId="15">#REF!</definedName>
    <definedName name="B_BalSht" localSheetId="35">#REF!</definedName>
    <definedName name="B_BalSht" localSheetId="37">#REF!</definedName>
    <definedName name="B_BalSht" localSheetId="36">#REF!</definedName>
    <definedName name="B_BalSht" localSheetId="38">#REF!</definedName>
    <definedName name="B_BalSht" localSheetId="39">#REF!</definedName>
    <definedName name="B_BalSht" localSheetId="40">#REF!</definedName>
    <definedName name="B_BalSht" localSheetId="41">#REF!</definedName>
    <definedName name="B_BalSht">#REF!</definedName>
    <definedName name="Bal_Acct" localSheetId="13">#REF!</definedName>
    <definedName name="Bal_Acct" localSheetId="35">#REF!</definedName>
    <definedName name="Bal_Acct" localSheetId="37">#REF!</definedName>
    <definedName name="Bal_Acct" localSheetId="36">#REF!</definedName>
    <definedName name="Bal_Acct" localSheetId="38">#REF!</definedName>
    <definedName name="Bal_Acct" localSheetId="39">#REF!</definedName>
    <definedName name="Bal_Acct" localSheetId="40">#REF!</definedName>
    <definedName name="Bal_Acct" localSheetId="41">#REF!</definedName>
    <definedName name="Bal_Acct">#REF!</definedName>
    <definedName name="Bal_MTD" localSheetId="13">#REF!</definedName>
    <definedName name="Bal_MTD" localSheetId="35">#REF!</definedName>
    <definedName name="Bal_MTD" localSheetId="37">#REF!</definedName>
    <definedName name="Bal_MTD" localSheetId="36">#REF!</definedName>
    <definedName name="Bal_MTD" localSheetId="38">#REF!</definedName>
    <definedName name="Bal_MTD" localSheetId="39">#REF!</definedName>
    <definedName name="Bal_MTD" localSheetId="40">#REF!</definedName>
    <definedName name="Bal_MTD" localSheetId="41">#REF!</definedName>
    <definedName name="Bal_MTD">#REF!</definedName>
    <definedName name="Bal_YTD" localSheetId="13">#REF!</definedName>
    <definedName name="Bal_YTD">#REF!</definedName>
    <definedName name="BalSht" localSheetId="13">#REF!</definedName>
    <definedName name="BalSht">#REF!</definedName>
    <definedName name="Budget" localSheetId="13">#REF!</definedName>
    <definedName name="Budget">#REF!</definedName>
    <definedName name="BudgetInput">'[7]Budget Input'!$C$10:$AN$302</definedName>
    <definedName name="CAP" localSheetId="13">[2]CAP!#REF!</definedName>
    <definedName name="CAP" localSheetId="15">[2]CAP!#REF!</definedName>
    <definedName name="CAP" localSheetId="35">[2]CAP!#REF!</definedName>
    <definedName name="CAP" localSheetId="37">[2]CAP!#REF!</definedName>
    <definedName name="CAP" localSheetId="36">[2]CAP!#REF!</definedName>
    <definedName name="CAP" localSheetId="38">[2]CAP!#REF!</definedName>
    <definedName name="CAP" localSheetId="39">[2]CAP!#REF!</definedName>
    <definedName name="CAP" localSheetId="40">[2]CAP!#REF!</definedName>
    <definedName name="CAP" localSheetId="41">[2]CAP!#REF!</definedName>
    <definedName name="CAP">[2]CAP!#REF!</definedName>
    <definedName name="Capital_Accounts" localSheetId="13">#REF!</definedName>
    <definedName name="Capital_Accounts" localSheetId="15">#REF!</definedName>
    <definedName name="Capital_Accounts" localSheetId="35">#REF!</definedName>
    <definedName name="Capital_Accounts" localSheetId="37">#REF!</definedName>
    <definedName name="Capital_Accounts" localSheetId="36">#REF!</definedName>
    <definedName name="Capital_Accounts" localSheetId="38">#REF!</definedName>
    <definedName name="Capital_Accounts" localSheetId="39">#REF!</definedName>
    <definedName name="Capital_Accounts" localSheetId="40">#REF!</definedName>
    <definedName name="Capital_Accounts" localSheetId="41">#REF!</definedName>
    <definedName name="Capital_Accounts">#REF!</definedName>
    <definedName name="colgroup">[4]Orientation!$G$6</definedName>
    <definedName name="colsegment">[4]Orientation!$F$6</definedName>
    <definedName name="Column1">[8]Options!$A$3:$A$85</definedName>
    <definedName name="Column2">[8]Options!$G$3:$G$120</definedName>
    <definedName name="Comm_AR" localSheetId="13">#REF!</definedName>
    <definedName name="Comm_AR" localSheetId="15">#REF!</definedName>
    <definedName name="Comm_AR" localSheetId="35">#REF!</definedName>
    <definedName name="Comm_AR" localSheetId="37">#REF!</definedName>
    <definedName name="Comm_AR" localSheetId="36">#REF!</definedName>
    <definedName name="Comm_AR" localSheetId="38">#REF!</definedName>
    <definedName name="Comm_AR" localSheetId="39">#REF!</definedName>
    <definedName name="Comm_AR" localSheetId="40">#REF!</definedName>
    <definedName name="Comm_AR" localSheetId="41">#REF!</definedName>
    <definedName name="Comm_AR">#REF!</definedName>
    <definedName name="Complexity_Factor">'[9]Client Profile'!$L$9</definedName>
    <definedName name="Consulting_Complexity_Factor">[9]Assumptions!$L$30</definedName>
    <definedName name="Contract_Complexity_Factor">[9]Assumptions!$K$30</definedName>
    <definedName name="Conversion_Complexity_Factor">[9]Assumptions!$H$30</definedName>
    <definedName name="CostCenter" localSheetId="13">#REF!</definedName>
    <definedName name="CostCenter" localSheetId="15">#REF!</definedName>
    <definedName name="CostCenter" localSheetId="35">#REF!</definedName>
    <definedName name="CostCenter" localSheetId="37">#REF!</definedName>
    <definedName name="CostCenter" localSheetId="36">#REF!</definedName>
    <definedName name="CostCenter" localSheetId="38">#REF!</definedName>
    <definedName name="CostCenter" localSheetId="39">#REF!</definedName>
    <definedName name="CostCenter" localSheetId="40">#REF!</definedName>
    <definedName name="CostCenter" localSheetId="41">#REF!</definedName>
    <definedName name="CostCenter">#REF!</definedName>
    <definedName name="CritO" localSheetId="13">[10]OPReport!#REF!</definedName>
    <definedName name="CritO" localSheetId="15">[10]OPReport!#REF!</definedName>
    <definedName name="CritO" localSheetId="35">[10]OPReport!#REF!</definedName>
    <definedName name="CritO" localSheetId="37">[10]OPReport!#REF!</definedName>
    <definedName name="CritO" localSheetId="36">[10]OPReport!#REF!</definedName>
    <definedName name="CritO" localSheetId="38">[10]OPReport!#REF!</definedName>
    <definedName name="CritO" localSheetId="39">[10]OPReport!#REF!</definedName>
    <definedName name="CritO" localSheetId="40">[10]OPReport!#REF!</definedName>
    <definedName name="CritO" localSheetId="41">[10]OPReport!#REF!</definedName>
    <definedName name="CritO">[10]OPReport!#REF!</definedName>
    <definedName name="Data" localSheetId="13">#REF!</definedName>
    <definedName name="Data" localSheetId="15">#REF!</definedName>
    <definedName name="Data" localSheetId="35">#REF!</definedName>
    <definedName name="Data" localSheetId="37">#REF!</definedName>
    <definedName name="Data" localSheetId="36">#REF!</definedName>
    <definedName name="Data" localSheetId="38">#REF!</definedName>
    <definedName name="Data" localSheetId="39">#REF!</definedName>
    <definedName name="Data" localSheetId="40">#REF!</definedName>
    <definedName name="Data" localSheetId="41">#REF!</definedName>
    <definedName name="Data">#REF!</definedName>
    <definedName name="DEPT">[4]Hidden!$D$11</definedName>
    <definedName name="drlFilter">[4]Settings!$D$27</definedName>
    <definedName name="End" localSheetId="13">#REF!</definedName>
    <definedName name="End" localSheetId="15">#REF!</definedName>
    <definedName name="End" localSheetId="35">#REF!</definedName>
    <definedName name="End" localSheetId="37">#REF!</definedName>
    <definedName name="End" localSheetId="36">#REF!</definedName>
    <definedName name="End" localSheetId="38">#REF!</definedName>
    <definedName name="End" localSheetId="39">#REF!</definedName>
    <definedName name="End" localSheetId="40">#REF!</definedName>
    <definedName name="End" localSheetId="41">#REF!</definedName>
    <definedName name="End">#REF!</definedName>
    <definedName name="filter">[4]Settings!$B$14:$H$25</definedName>
    <definedName name="FM_Data" localSheetId="13">#REF!</definedName>
    <definedName name="FM_Data" localSheetId="15">#REF!</definedName>
    <definedName name="FM_Data" localSheetId="35">#REF!</definedName>
    <definedName name="FM_Data" localSheetId="37">#REF!</definedName>
    <definedName name="FM_Data" localSheetId="36">#REF!</definedName>
    <definedName name="FM_Data" localSheetId="38">#REF!</definedName>
    <definedName name="FM_Data" localSheetId="39">#REF!</definedName>
    <definedName name="FM_Data" localSheetId="40">#REF!</definedName>
    <definedName name="FM_Data" localSheetId="41">#REF!</definedName>
    <definedName name="FM_Data">#REF!</definedName>
    <definedName name="fy2000_budget">'[11]FY Budget Items'!$B$15:$AA$26</definedName>
    <definedName name="FY2001_budget">'[11]FY Budget Items'!$B$2:$AF$13</definedName>
    <definedName name="FY2004_budget">'[11]FY Budget Items'!$B$2:$AS$13</definedName>
    <definedName name="FY2005_budget">'[11]FY Budget Items'!$B$2:$BB$13</definedName>
    <definedName name="GL_Codes" localSheetId="13">#REF!</definedName>
    <definedName name="GL_Codes" localSheetId="15">#REF!</definedName>
    <definedName name="GL_Codes" localSheetId="35">#REF!</definedName>
    <definedName name="GL_Codes" localSheetId="37">#REF!</definedName>
    <definedName name="GL_Codes" localSheetId="36">#REF!</definedName>
    <definedName name="GL_Codes" localSheetId="38">#REF!</definedName>
    <definedName name="GL_Codes" localSheetId="39">#REF!</definedName>
    <definedName name="GL_Codes" localSheetId="40">#REF!</definedName>
    <definedName name="GL_Codes" localSheetId="41">#REF!</definedName>
    <definedName name="GL_Codes">#REF!</definedName>
    <definedName name="Hardware_Complexity_Factor">[9]Assumptions!$C$30</definedName>
    <definedName name="Hardware_Depreciation_Term">[9]Assumptions!$C$20</definedName>
    <definedName name="hide1">[12]Cover!$A$18:$B$29</definedName>
    <definedName name="InSumm" localSheetId="13">#REF!</definedName>
    <definedName name="InSumm" localSheetId="15">#REF!</definedName>
    <definedName name="InSumm" localSheetId="35">#REF!</definedName>
    <definedName name="InSumm" localSheetId="37">#REF!</definedName>
    <definedName name="InSumm" localSheetId="36">#REF!</definedName>
    <definedName name="InSumm" localSheetId="38">#REF!</definedName>
    <definedName name="InSumm" localSheetId="39">#REF!</definedName>
    <definedName name="InSumm" localSheetId="40">#REF!</definedName>
    <definedName name="InSumm" localSheetId="41">#REF!</definedName>
    <definedName name="InSumm">#REF!</definedName>
    <definedName name="Interface_Complexity_Factor">[9]Assumptions!$G$30</definedName>
    <definedName name="IPsumm" localSheetId="13">#REF!</definedName>
    <definedName name="IPsumm" localSheetId="15">#REF!</definedName>
    <definedName name="IPsumm" localSheetId="35">#REF!</definedName>
    <definedName name="IPsumm" localSheetId="37">#REF!</definedName>
    <definedName name="IPsumm" localSheetId="36">#REF!</definedName>
    <definedName name="IPsumm" localSheetId="38">#REF!</definedName>
    <definedName name="IPsumm" localSheetId="39">#REF!</definedName>
    <definedName name="IPsumm" localSheetId="40">#REF!</definedName>
    <definedName name="IPsumm" localSheetId="41">#REF!</definedName>
    <definedName name="IPsumm">#REF!</definedName>
    <definedName name="Level">'[9]Client Profile'!$L$7</definedName>
    <definedName name="LookupTable">'[7]Budget Input'!$H$882:$N$905</definedName>
    <definedName name="master_def" localSheetId="13">#REF!</definedName>
    <definedName name="master_def" localSheetId="15">#REF!</definedName>
    <definedName name="master_def" localSheetId="35">#REF!</definedName>
    <definedName name="master_def" localSheetId="37">#REF!</definedName>
    <definedName name="master_def" localSheetId="36">#REF!</definedName>
    <definedName name="master_def" localSheetId="38">#REF!</definedName>
    <definedName name="master_def" localSheetId="39">#REF!</definedName>
    <definedName name="master_def" localSheetId="40">#REF!</definedName>
    <definedName name="master_def" localSheetId="41">#REF!</definedName>
    <definedName name="master_def">#REF!</definedName>
    <definedName name="Mcaid_AR" localSheetId="13">#REF!</definedName>
    <definedName name="Mcaid_AR" localSheetId="35">#REF!</definedName>
    <definedName name="Mcaid_AR" localSheetId="37">#REF!</definedName>
    <definedName name="Mcaid_AR" localSheetId="36">#REF!</definedName>
    <definedName name="Mcaid_AR" localSheetId="38">#REF!</definedName>
    <definedName name="Mcaid_AR" localSheetId="39">#REF!</definedName>
    <definedName name="Mcaid_AR" localSheetId="40">#REF!</definedName>
    <definedName name="Mcaid_AR" localSheetId="41">#REF!</definedName>
    <definedName name="Mcaid_AR">#REF!</definedName>
    <definedName name="Mcare_AR" localSheetId="13">#REF!</definedName>
    <definedName name="Mcare_AR" localSheetId="35">#REF!</definedName>
    <definedName name="Mcare_AR" localSheetId="37">#REF!</definedName>
    <definedName name="Mcare_AR" localSheetId="36">#REF!</definedName>
    <definedName name="Mcare_AR" localSheetId="38">#REF!</definedName>
    <definedName name="Mcare_AR" localSheetId="39">#REF!</definedName>
    <definedName name="Mcare_AR" localSheetId="40">#REF!</definedName>
    <definedName name="Mcare_AR" localSheetId="41">#REF!</definedName>
    <definedName name="Mcare_AR">#REF!</definedName>
    <definedName name="MetaSet">[4]Orientation!$C$22</definedName>
    <definedName name="monroe" localSheetId="13">#REF!</definedName>
    <definedName name="monroe" localSheetId="15">#REF!</definedName>
    <definedName name="monroe" localSheetId="35">#REF!</definedName>
    <definedName name="monroe" localSheetId="37">#REF!</definedName>
    <definedName name="monroe" localSheetId="36">#REF!</definedName>
    <definedName name="monroe" localSheetId="38">#REF!</definedName>
    <definedName name="monroe" localSheetId="39">#REF!</definedName>
    <definedName name="monroe" localSheetId="40">#REF!</definedName>
    <definedName name="monroe" localSheetId="41">#REF!</definedName>
    <definedName name="monroe">#REF!</definedName>
    <definedName name="NetGross">'[13]Net to Gross'!$A$6:$L$132</definedName>
    <definedName name="Network_Complexity_Factor">[9]Assumptions!$E$30</definedName>
    <definedName name="NewAR" localSheetId="13">#REF!</definedName>
    <definedName name="NewAR" localSheetId="15">#REF!</definedName>
    <definedName name="NewAR" localSheetId="35">#REF!</definedName>
    <definedName name="NewAR" localSheetId="37">#REF!</definedName>
    <definedName name="NewAR" localSheetId="36">#REF!</definedName>
    <definedName name="NewAR" localSheetId="38">#REF!</definedName>
    <definedName name="NewAR" localSheetId="39">#REF!</definedName>
    <definedName name="NewAR" localSheetId="40">#REF!</definedName>
    <definedName name="NewAR" localSheetId="41">#REF!</definedName>
    <definedName name="NewAR">#REF!</definedName>
    <definedName name="o" localSheetId="13">#REF!</definedName>
    <definedName name="o" localSheetId="35">#REF!</definedName>
    <definedName name="o" localSheetId="37">#REF!</definedName>
    <definedName name="o" localSheetId="36">#REF!</definedName>
    <definedName name="o" localSheetId="38">#REF!</definedName>
    <definedName name="o" localSheetId="39">#REF!</definedName>
    <definedName name="o" localSheetId="40">#REF!</definedName>
    <definedName name="o" localSheetId="41">#REF!</definedName>
    <definedName name="o">#REF!</definedName>
    <definedName name="ok">#REF!</definedName>
    <definedName name="Operational_Accounts" localSheetId="13">#REF!</definedName>
    <definedName name="Operational_Accounts" localSheetId="35">#REF!</definedName>
    <definedName name="Operational_Accounts" localSheetId="38">#REF!</definedName>
    <definedName name="Operational_Accounts" localSheetId="39">#REF!</definedName>
    <definedName name="Operational_Accounts" localSheetId="40">#REF!</definedName>
    <definedName name="Operational_Accounts" localSheetId="41">#REF!</definedName>
    <definedName name="Operational_Accounts">#REF!</definedName>
    <definedName name="Operational_Accounts2" localSheetId="13">#REF!</definedName>
    <definedName name="Operational_Accounts2">#REF!</definedName>
    <definedName name="opsumm" localSheetId="13">#REF!</definedName>
    <definedName name="opsumm">#REF!</definedName>
    <definedName name="Options">[14]List!$B$3:$B$52</definedName>
    <definedName name="OutSum" localSheetId="13">#REF!</definedName>
    <definedName name="OutSum" localSheetId="15">#REF!</definedName>
    <definedName name="OutSum" localSheetId="35">#REF!</definedName>
    <definedName name="OutSum" localSheetId="37">#REF!</definedName>
    <definedName name="OutSum" localSheetId="36">#REF!</definedName>
    <definedName name="OutSum" localSheetId="38">#REF!</definedName>
    <definedName name="OutSum" localSheetId="39">#REF!</definedName>
    <definedName name="OutSum" localSheetId="40">#REF!</definedName>
    <definedName name="OutSum" localSheetId="41">#REF!</definedName>
    <definedName name="OutSum">#REF!</definedName>
    <definedName name="Patient_Days_IP" localSheetId="13">#REF!</definedName>
    <definedName name="Patient_Days_IP" localSheetId="35">#REF!</definedName>
    <definedName name="Patient_Days_IP" localSheetId="37">#REF!</definedName>
    <definedName name="Patient_Days_IP" localSheetId="36">#REF!</definedName>
    <definedName name="Patient_Days_IP" localSheetId="38">#REF!</definedName>
    <definedName name="Patient_Days_IP" localSheetId="39">#REF!</definedName>
    <definedName name="Patient_Days_IP" localSheetId="40">#REF!</definedName>
    <definedName name="Patient_Days_IP" localSheetId="41">#REF!</definedName>
    <definedName name="Patient_Days_IP">#REF!</definedName>
    <definedName name="PAYER" localSheetId="13">#REF!</definedName>
    <definedName name="PAYER" localSheetId="35">#REF!</definedName>
    <definedName name="PAYER" localSheetId="37">#REF!</definedName>
    <definedName name="PAYER" localSheetId="36">#REF!</definedName>
    <definedName name="PAYER" localSheetId="38">#REF!</definedName>
    <definedName name="PAYER" localSheetId="39">#REF!</definedName>
    <definedName name="PAYER" localSheetId="40">#REF!</definedName>
    <definedName name="PAYER" localSheetId="41">#REF!</definedName>
    <definedName name="PAYER">#REF!</definedName>
    <definedName name="Peripheral_Complexity_Factor">[9]Assumptions!$F$30</definedName>
    <definedName name="Peripheral_Depreciation_Term">[9]Assumptions!$C$22</definedName>
    <definedName name="PL" localSheetId="13">#REF!</definedName>
    <definedName name="PL" localSheetId="15">#REF!</definedName>
    <definedName name="PL" localSheetId="35">#REF!</definedName>
    <definedName name="PL" localSheetId="37">#REF!</definedName>
    <definedName name="PL" localSheetId="36">#REF!</definedName>
    <definedName name="PL" localSheetId="38">#REF!</definedName>
    <definedName name="PL" localSheetId="39">#REF!</definedName>
    <definedName name="PL" localSheetId="40">#REF!</definedName>
    <definedName name="PL" localSheetId="41">#REF!</definedName>
    <definedName name="PL">#REF!</definedName>
    <definedName name="PosChange">'[15]Detailed Changes'!$B$41:$D$52</definedName>
    <definedName name="PPSSummary" localSheetId="13">#REF!</definedName>
    <definedName name="PPSSummary" localSheetId="15">#REF!</definedName>
    <definedName name="PPSSummary" localSheetId="35">#REF!</definedName>
    <definedName name="PPSSummary" localSheetId="37">#REF!</definedName>
    <definedName name="PPSSummary" localSheetId="36">#REF!</definedName>
    <definedName name="PPSSummary" localSheetId="38">#REF!</definedName>
    <definedName name="PPSSummary" localSheetId="39">#REF!</definedName>
    <definedName name="PPSSummary" localSheetId="40">#REF!</definedName>
    <definedName name="PPSSummary" localSheetId="41">#REF!</definedName>
    <definedName name="PPSSummary">#REF!</definedName>
    <definedName name="Prescriptions" localSheetId="1" hidden="1">{"add",#N/A,FALSE,"code"}</definedName>
    <definedName name="Prescriptions" localSheetId="0" hidden="1">{"add",#N/A,FALSE,"code"}</definedName>
    <definedName name="Prescriptions" localSheetId="2" hidden="1">{"add",#N/A,FALSE,"code"}</definedName>
    <definedName name="Prescriptions" localSheetId="3" hidden="1">{"add",#N/A,FALSE,"code"}</definedName>
    <definedName name="Prescriptions" localSheetId="11" hidden="1">{"add",#N/A,FALSE,"code"}</definedName>
    <definedName name="Prescriptions" localSheetId="12" hidden="1">{"add",#N/A,FALSE,"code"}</definedName>
    <definedName name="Prescriptions" localSheetId="14" hidden="1">{"add",#N/A,FALSE,"code"}</definedName>
    <definedName name="Prescriptions" localSheetId="15" hidden="1">{"add",#N/A,FALSE,"code"}</definedName>
    <definedName name="Prescriptions" localSheetId="17" hidden="1">{"add",#N/A,FALSE,"code"}</definedName>
    <definedName name="Prescriptions" localSheetId="35" hidden="1">{"add",#N/A,FALSE,"code"}</definedName>
    <definedName name="Prescriptions" localSheetId="37" hidden="1">{"add",#N/A,FALSE,"code"}</definedName>
    <definedName name="Prescriptions" localSheetId="36" hidden="1">{"add",#N/A,FALSE,"code"}</definedName>
    <definedName name="Prescriptions" localSheetId="38" hidden="1">{"add",#N/A,FALSE,"code"}</definedName>
    <definedName name="Prescriptions" localSheetId="39" hidden="1">{"add",#N/A,FALSE,"code"}</definedName>
    <definedName name="Prescriptions" localSheetId="40" hidden="1">{"add",#N/A,FALSE,"code"}</definedName>
    <definedName name="Prescriptions" localSheetId="41" hidden="1">{"add",#N/A,FALSE,"code"}</definedName>
    <definedName name="Prescriptions" hidden="1">{"add",#N/A,FALSE,"code"}</definedName>
    <definedName name="primtbl">[4]Orientation!$C$23</definedName>
    <definedName name="_xlnm.Print_Area" localSheetId="0">'2.1 Provider Network '!$B$1:$I$24</definedName>
    <definedName name="_xlnm.Print_Area" localSheetId="2">'2.2 2021 Provider Lists'!$B$1:$L$25</definedName>
    <definedName name="_xlnm.Print_Area" localSheetId="4">'4.1 TCOC Prior Yr'!$B$1:$S$29</definedName>
    <definedName name="_xlnm.Print_Area" localSheetId="5">'4.2 TCOC Current Yr'!$B$1:$S$27</definedName>
    <definedName name="_xlnm.Print_Area" localSheetId="6">'4.3 Trend Rates'!$B$1:$L$27</definedName>
    <definedName name="_xlnm.Print_Area" localSheetId="7">'4.4 TCOC Budget Yr'!$B$1:$S$23</definedName>
    <definedName name="_xlnm.Print_Area" localSheetId="8">'4.5 Service Risk'!$B$1:$S$69</definedName>
    <definedName name="_xlnm.Print_Area" localSheetId="9">'5.1 ACO Risk by Payer'!$B$1:$J$31</definedName>
    <definedName name="_xlnm.Print_Area" localSheetId="10">'5.2 Risk Payer RBE'!$B$1:$AF$22</definedName>
    <definedName name="_xlnm.Print_Area" localSheetId="11">'5.3 SS and Loss'!$B$1:$N$18</definedName>
    <definedName name="_xlnm.Print_Area" localSheetId="12">'5.4 SS and Loss by RBE'!$B$1:$I$28</definedName>
    <definedName name="_xlnm.Print_Area" localSheetId="13">'6.1 Balance Sheet '!$A$8:$N$48</definedName>
    <definedName name="_xlnm.Print_Area" localSheetId="14">'6.2 Income Statement'!$A$1:$S$123</definedName>
    <definedName name="_xlnm.Print_Area" localSheetId="15">'6.3 Cash Flow'!$A$2:$M$44</definedName>
    <definedName name="_xlnm.Print_Area" localSheetId="16">'6.4 Sources Uses'!$B$1:$H$38</definedName>
    <definedName name="_xlnm.Print_Area" localSheetId="17">'6.5 PMPM Rev Payer'!$B$3:$AD$31</definedName>
    <definedName name="_xlnm.Print_Area" localSheetId="23">'6.6 BMH'!$B$3:$F$21</definedName>
    <definedName name="_xlnm.Print_Area" localSheetId="20">'6.6 CVMC'!$B$3:$F$21</definedName>
    <definedName name="_xlnm.Print_Area" localSheetId="27">'6.6 MT.A'!$B$3:$F$21</definedName>
    <definedName name="_xlnm.Print_Area" localSheetId="26">'6.6 NCH'!$B$3:$F$21</definedName>
    <definedName name="_xlnm.Print_Area" localSheetId="21">'6.6 NMC'!$B$3:$F$21</definedName>
    <definedName name="_xlnm.Print_Area" localSheetId="22">'6.6 Porter'!$B$3:$F$21</definedName>
    <definedName name="_xlnm.Print_Area" localSheetId="24">'6.6 Springfield'!$B$3:$F$21</definedName>
    <definedName name="_xlnm.Print_Area" localSheetId="25">'6.6 SVMC'!$B$3:$F$21</definedName>
    <definedName name="_xlnm.Print_Area" localSheetId="19">'6.6 UVMMC'!$B$1:$F$21</definedName>
    <definedName name="_xlnm.Print_Area" localSheetId="39">'7.4 CareNavigator'!$B$1:$D$56</definedName>
    <definedName name="_xlnm.Print_Area" localSheetId="40">'7.5 Care Coordination HSA'!$B$1:$K$56</definedName>
    <definedName name="_xlnm.Print_Area" localSheetId="41">'7.6 APM Quality Measures'!$B$1:$F$57</definedName>
    <definedName name="_xlnm.Print_Titles" localSheetId="8">'4.5 Service Risk'!$1:$4</definedName>
    <definedName name="_xlnm.Print_Titles" localSheetId="14">'6.2 Income Statement'!$4:$5</definedName>
    <definedName name="_xlnm.Print_Titles" localSheetId="17">'6.5 PMPM Rev Payer'!$B:$B</definedName>
    <definedName name="_xlnm.Print_Titles" localSheetId="35">#REF!</definedName>
    <definedName name="_xlnm.Print_Titles" localSheetId="37">#REF!</definedName>
    <definedName name="_xlnm.Print_Titles" localSheetId="36">#REF!</definedName>
    <definedName name="_xlnm.Print_Titles" localSheetId="38">#REF!</definedName>
    <definedName name="_xlnm.Print_Titles" localSheetId="39">#REF!</definedName>
    <definedName name="_xlnm.Print_Titles" localSheetId="40">#REF!</definedName>
    <definedName name="_xlnm.Print_Titles">#REF!</definedName>
    <definedName name="prof" localSheetId="13">#REF!</definedName>
    <definedName name="prof" localSheetId="15">#REF!</definedName>
    <definedName name="prof" localSheetId="35">#REF!</definedName>
    <definedName name="prof" localSheetId="37">#REF!</definedName>
    <definedName name="prof" localSheetId="36">#REF!</definedName>
    <definedName name="prof" localSheetId="38">#REF!</definedName>
    <definedName name="prof" localSheetId="39">#REF!</definedName>
    <definedName name="prof" localSheetId="40">#REF!</definedName>
    <definedName name="prof" localSheetId="41">#REF!</definedName>
    <definedName name="prof">#REF!</definedName>
    <definedName name="Rate_nmc" localSheetId="13" hidden="1">#REF!</definedName>
    <definedName name="Rate_nmc" localSheetId="35" hidden="1">#REF!</definedName>
    <definedName name="Rate_nmc" localSheetId="37" hidden="1">#REF!</definedName>
    <definedName name="Rate_nmc" localSheetId="36" hidden="1">#REF!</definedName>
    <definedName name="Rate_nmc" localSheetId="38" hidden="1">#REF!</definedName>
    <definedName name="Rate_nmc" localSheetId="39" hidden="1">#REF!</definedName>
    <definedName name="Rate_nmc" localSheetId="40" hidden="1">#REF!</definedName>
    <definedName name="Rate_nmc" localSheetId="41" hidden="1">#REF!</definedName>
    <definedName name="Rate_nmc" hidden="1">#REF!</definedName>
    <definedName name="Rate_nmc1" localSheetId="13" hidden="1">#REF!</definedName>
    <definedName name="Rate_nmc1" hidden="1">#REF!</definedName>
    <definedName name="REHAB" localSheetId="13">'[16]M''care IP DRG'!#REF!</definedName>
    <definedName name="REHAB" localSheetId="35">'[16]M''care IP DRG'!#REF!</definedName>
    <definedName name="REHAB" localSheetId="37">'[16]M''care IP DRG'!#REF!</definedName>
    <definedName name="REHAB" localSheetId="36">'[16]M''care IP DRG'!#REF!</definedName>
    <definedName name="REHAB" localSheetId="38">'[16]M''care IP DRG'!#REF!</definedName>
    <definedName name="REHAB" localSheetId="39">'[16]M''care IP DRG'!#REF!</definedName>
    <definedName name="REHAB" localSheetId="40">'[16]M''care IP DRG'!#REF!</definedName>
    <definedName name="REHAB" localSheetId="41">'[16]M''care IP DRG'!#REF!</definedName>
    <definedName name="REHAB">'[16]M''care IP DRG'!#REF!</definedName>
    <definedName name="report_type">[4]Orientation!$C$24</definedName>
    <definedName name="REPORT1" localSheetId="13">#REF!</definedName>
    <definedName name="REPORT1" localSheetId="15">#REF!</definedName>
    <definedName name="REPORT1" localSheetId="35">#REF!</definedName>
    <definedName name="REPORT1" localSheetId="37">#REF!</definedName>
    <definedName name="REPORT1" localSheetId="36">#REF!</definedName>
    <definedName name="REPORT1" localSheetId="38">#REF!</definedName>
    <definedName name="REPORT1" localSheetId="39">#REF!</definedName>
    <definedName name="REPORT1" localSheetId="40">#REF!</definedName>
    <definedName name="REPORT1" localSheetId="41">#REF!</definedName>
    <definedName name="REPORT1">#REF!</definedName>
    <definedName name="REPORT11" localSheetId="13">#REF!</definedName>
    <definedName name="REPORT11" localSheetId="35">#REF!</definedName>
    <definedName name="REPORT11" localSheetId="37">#REF!</definedName>
    <definedName name="REPORT11" localSheetId="36">#REF!</definedName>
    <definedName name="REPORT11" localSheetId="38">#REF!</definedName>
    <definedName name="REPORT11" localSheetId="39">#REF!</definedName>
    <definedName name="REPORT11" localSheetId="40">#REF!</definedName>
    <definedName name="REPORT11" localSheetId="41">#REF!</definedName>
    <definedName name="REPORT11">#REF!</definedName>
    <definedName name="REPORT3" localSheetId="13">#REF!</definedName>
    <definedName name="REPORT3" localSheetId="35">#REF!</definedName>
    <definedName name="REPORT3" localSheetId="37">#REF!</definedName>
    <definedName name="REPORT3" localSheetId="36">#REF!</definedName>
    <definedName name="REPORT3" localSheetId="38">#REF!</definedName>
    <definedName name="REPORT3" localSheetId="39">#REF!</definedName>
    <definedName name="REPORT3" localSheetId="40">#REF!</definedName>
    <definedName name="REPORT3" localSheetId="41">#REF!</definedName>
    <definedName name="REPORT3">#REF!</definedName>
    <definedName name="REPORT4" localSheetId="13">#REF!</definedName>
    <definedName name="REPORT4">#REF!</definedName>
    <definedName name="REPORT5" localSheetId="13">#REF!</definedName>
    <definedName name="REPORT5">#REF!</definedName>
    <definedName name="REPORT6" localSheetId="13">#REF!</definedName>
    <definedName name="REPORT6">#REF!</definedName>
    <definedName name="REPORT7" localSheetId="13">#REF!</definedName>
    <definedName name="REPORT7">#REF!</definedName>
    <definedName name="REPORT8" localSheetId="13">#REF!</definedName>
    <definedName name="REPORT8">#REF!</definedName>
    <definedName name="ReportVersion">[4]Settings!$D$5</definedName>
    <definedName name="RevbyPayor">[13]Stats!$A$8:$V$124</definedName>
    <definedName name="Revenue" localSheetId="1">#REF!</definedName>
    <definedName name="Revenue" localSheetId="0">#REF!</definedName>
    <definedName name="Revenue" localSheetId="2">#REF!</definedName>
    <definedName name="Revenue" localSheetId="3">#REF!</definedName>
    <definedName name="Revenue" localSheetId="12">#REF!</definedName>
    <definedName name="Revenue" localSheetId="13">#REF!</definedName>
    <definedName name="Revenue" localSheetId="15">#REF!</definedName>
    <definedName name="Revenue" localSheetId="35">#REF!</definedName>
    <definedName name="Revenue" localSheetId="37">#REF!</definedName>
    <definedName name="Revenue" localSheetId="36">#REF!</definedName>
    <definedName name="Revenue" localSheetId="38">#REF!</definedName>
    <definedName name="Revenue" localSheetId="39">#REF!</definedName>
    <definedName name="Revenue" localSheetId="40">#REF!</definedName>
    <definedName name="Revenue" localSheetId="41">#REF!</definedName>
    <definedName name="Revenue">#REF!</definedName>
    <definedName name="rngCreateLog">[4]Delivery!$B$12</definedName>
    <definedName name="rngFilePassword">[4]Delivery!$B$6</definedName>
    <definedName name="rngSourceTab">[4]Delivery!$E$8</definedName>
    <definedName name="rowgroup">[4]Orientation!$C$17</definedName>
    <definedName name="rowsegment">[4]Orientation!$B$17</definedName>
    <definedName name="ScenGrpList">OFFSET([17]Control!$AG$1,0,0,COUNTIF([17]Control!$AG:$AG,"&gt;"""),1)</definedName>
    <definedName name="Sequential_Group">[4]Settings!$J$6</definedName>
    <definedName name="Sequential_Segment">[4]Settings!$I$6</definedName>
    <definedName name="Sequential_Sort">[4]Settings!$I$10:$J$11</definedName>
    <definedName name="Slicer_Category">#N/A</definedName>
    <definedName name="Software_Complexity_Factor">[9]Assumptions!$D$30</definedName>
    <definedName name="Software_Depreciation_Term">[9]Assumptions!$C$21</definedName>
    <definedName name="sortcol" localSheetId="13">#REF!</definedName>
    <definedName name="sortcol" localSheetId="15">#REF!</definedName>
    <definedName name="sortcol" localSheetId="35">#REF!</definedName>
    <definedName name="sortcol" localSheetId="37">#REF!</definedName>
    <definedName name="sortcol" localSheetId="36">#REF!</definedName>
    <definedName name="sortcol" localSheetId="38">#REF!</definedName>
    <definedName name="sortcol" localSheetId="39">#REF!</definedName>
    <definedName name="sortcol" localSheetId="40">#REF!</definedName>
    <definedName name="sortcol" localSheetId="41">#REF!</definedName>
    <definedName name="sortcol">#REF!</definedName>
    <definedName name="Staff_Complexity_Factor">[9]Assumptions!$I$30</definedName>
    <definedName name="START" localSheetId="13">#REF!</definedName>
    <definedName name="START" localSheetId="15">#REF!</definedName>
    <definedName name="START" localSheetId="35">#REF!</definedName>
    <definedName name="START" localSheetId="37">#REF!</definedName>
    <definedName name="START" localSheetId="36">#REF!</definedName>
    <definedName name="START" localSheetId="38">#REF!</definedName>
    <definedName name="START" localSheetId="39">#REF!</definedName>
    <definedName name="START" localSheetId="40">#REF!</definedName>
    <definedName name="START" localSheetId="41">#REF!</definedName>
    <definedName name="START">#REF!</definedName>
    <definedName name="STAT">[18]List!$A$2:$A$88</definedName>
    <definedName name="Stat2">[18]List!$A$2:$A$88</definedName>
    <definedName name="Supplemental_filter" localSheetId="18">[17]Settings!$C$31</definedName>
    <definedName name="Supplemental_filter">[4]Settings!$C$31</definedName>
    <definedName name="Time">[8]Options!$L$4:$L$49</definedName>
    <definedName name="timeseries">[4]Orientation!$B$6:$C$13</definedName>
    <definedName name="Types">[19]t!$A$2:$A$7</definedName>
    <definedName name="Vendor_Complexity_Factor">[9]Assumptions!$J$30</definedName>
    <definedName name="w" localSheetId="1" hidden="1">{"add",#N/A,FALSE,"code"}</definedName>
    <definedName name="w" localSheetId="0" hidden="1">{"add",#N/A,FALSE,"code"}</definedName>
    <definedName name="w" localSheetId="2" hidden="1">{"add",#N/A,FALSE,"code"}</definedName>
    <definedName name="w" localSheetId="3" hidden="1">{"add",#N/A,FALSE,"code"}</definedName>
    <definedName name="w" localSheetId="11" hidden="1">{"add",#N/A,FALSE,"code"}</definedName>
    <definedName name="w" localSheetId="12" hidden="1">{"add",#N/A,FALSE,"code"}</definedName>
    <definedName name="w" localSheetId="14" hidden="1">{"add",#N/A,FALSE,"code"}</definedName>
    <definedName name="w" localSheetId="15" hidden="1">{"add",#N/A,FALSE,"code"}</definedName>
    <definedName name="w" localSheetId="17" hidden="1">{"add",#N/A,FALSE,"code"}</definedName>
    <definedName name="w" localSheetId="35" hidden="1">{"add",#N/A,FALSE,"code"}</definedName>
    <definedName name="w" localSheetId="37" hidden="1">{"add",#N/A,FALSE,"code"}</definedName>
    <definedName name="w" localSheetId="36" hidden="1">{"add",#N/A,FALSE,"code"}</definedName>
    <definedName name="w" localSheetId="38" hidden="1">{"add",#N/A,FALSE,"code"}</definedName>
    <definedName name="w" localSheetId="39" hidden="1">{"add",#N/A,FALSE,"code"}</definedName>
    <definedName name="w" localSheetId="40" hidden="1">{"add",#N/A,FALSE,"code"}</definedName>
    <definedName name="w" localSheetId="41" hidden="1">{"add",#N/A,FALSE,"code"}</definedName>
    <definedName name="w" hidden="1">{"add",#N/A,FALSE,"code"}</definedName>
    <definedName name="WC_AR" localSheetId="13">#REF!</definedName>
    <definedName name="WC_AR" localSheetId="15">#REF!</definedName>
    <definedName name="WC_AR" localSheetId="35">#REF!</definedName>
    <definedName name="WC_AR" localSheetId="37">#REF!</definedName>
    <definedName name="WC_AR" localSheetId="36">#REF!</definedName>
    <definedName name="WC_AR" localSheetId="38">#REF!</definedName>
    <definedName name="WC_AR" localSheetId="39">#REF!</definedName>
    <definedName name="WC_AR" localSheetId="40">#REF!</definedName>
    <definedName name="WC_AR" localSheetId="41">#REF!</definedName>
    <definedName name="WC_AR">#REF!</definedName>
    <definedName name="wrn.rep1." localSheetId="1" hidden="1">{"add",#N/A,FALSE,"code"}</definedName>
    <definedName name="wrn.rep1." localSheetId="0" hidden="1">{"add",#N/A,FALSE,"code"}</definedName>
    <definedName name="wrn.rep1." localSheetId="2" hidden="1">{"add",#N/A,FALSE,"code"}</definedName>
    <definedName name="wrn.rep1." localSheetId="3" hidden="1">{"add",#N/A,FALSE,"code"}</definedName>
    <definedName name="wrn.rep1." localSheetId="11" hidden="1">{"add",#N/A,FALSE,"code"}</definedName>
    <definedName name="wrn.rep1." localSheetId="12" hidden="1">{"add",#N/A,FALSE,"code"}</definedName>
    <definedName name="wrn.rep1." localSheetId="14" hidden="1">{"add",#N/A,FALSE,"code"}</definedName>
    <definedName name="wrn.rep1." localSheetId="15" hidden="1">{"add",#N/A,FALSE,"code"}</definedName>
    <definedName name="wrn.rep1." localSheetId="17" hidden="1">{"add",#N/A,FALSE,"code"}</definedName>
    <definedName name="wrn.rep1." localSheetId="18" hidden="1">{"add",#N/A,FALSE,"code"}</definedName>
    <definedName name="wrn.rep1." localSheetId="35" hidden="1">{"add",#N/A,FALSE,"code"}</definedName>
    <definedName name="wrn.rep1." localSheetId="37" hidden="1">{"add",#N/A,FALSE,"code"}</definedName>
    <definedName name="wrn.rep1." localSheetId="36" hidden="1">{"add",#N/A,FALSE,"code"}</definedName>
    <definedName name="wrn.rep1." localSheetId="38" hidden="1">{"add",#N/A,FALSE,"code"}</definedName>
    <definedName name="wrn.rep1." localSheetId="39" hidden="1">{"add",#N/A,FALSE,"code"}</definedName>
    <definedName name="wrn.rep1." localSheetId="40" hidden="1">{"add",#N/A,FALSE,"code"}</definedName>
    <definedName name="wrn.rep1." localSheetId="41" hidden="1">{"add",#N/A,FALSE,"code"}</definedName>
    <definedName name="wrn.rep1." hidden="1">{"add",#N/A,FALSE,"code"}</definedName>
    <definedName name="wrn.rep1._1" localSheetId="1" hidden="1">{"add",#N/A,FALSE,"code"}</definedName>
    <definedName name="wrn.rep1._1" localSheetId="0" hidden="1">{"add",#N/A,FALSE,"code"}</definedName>
    <definedName name="wrn.rep1._1" localSheetId="2" hidden="1">{"add",#N/A,FALSE,"code"}</definedName>
    <definedName name="wrn.rep1._1" localSheetId="3" hidden="1">{"add",#N/A,FALSE,"code"}</definedName>
    <definedName name="wrn.rep1._1" localSheetId="11" hidden="1">{"add",#N/A,FALSE,"code"}</definedName>
    <definedName name="wrn.rep1._1" localSheetId="12" hidden="1">{"add",#N/A,FALSE,"code"}</definedName>
    <definedName name="wrn.rep1._1" localSheetId="14" hidden="1">{"add",#N/A,FALSE,"code"}</definedName>
    <definedName name="wrn.rep1._1" localSheetId="15" hidden="1">{"add",#N/A,FALSE,"code"}</definedName>
    <definedName name="wrn.rep1._1" localSheetId="17" hidden="1">{"add",#N/A,FALSE,"code"}</definedName>
    <definedName name="wrn.rep1._1" localSheetId="35" hidden="1">{"add",#N/A,FALSE,"code"}</definedName>
    <definedName name="wrn.rep1._1" localSheetId="37" hidden="1">{"add",#N/A,FALSE,"code"}</definedName>
    <definedName name="wrn.rep1._1" localSheetId="36" hidden="1">{"add",#N/A,FALSE,"code"}</definedName>
    <definedName name="wrn.rep1._1" localSheetId="38" hidden="1">{"add",#N/A,FALSE,"code"}</definedName>
    <definedName name="wrn.rep1._1" localSheetId="39" hidden="1">{"add",#N/A,FALSE,"code"}</definedName>
    <definedName name="wrn.rep1._1" localSheetId="40" hidden="1">{"add",#N/A,FALSE,"code"}</definedName>
    <definedName name="wrn.rep1._1" localSheetId="41" hidden="1">{"add",#N/A,FALSE,"code"}</definedName>
    <definedName name="wrn.rep1._1" hidden="1">{"add",#N/A,FALSE,"code"}</definedName>
    <definedName name="x" localSheetId="13" hidden="1">#REF!</definedName>
    <definedName name="x" localSheetId="15" hidden="1">#REF!</definedName>
    <definedName name="x" localSheetId="35" hidden="1">#REF!</definedName>
    <definedName name="x" localSheetId="37" hidden="1">#REF!</definedName>
    <definedName name="x" localSheetId="36" hidden="1">#REF!</definedName>
    <definedName name="x" localSheetId="38" hidden="1">#REF!</definedName>
    <definedName name="x" localSheetId="39" hidden="1">#REF!</definedName>
    <definedName name="x" localSheetId="40" hidden="1">#REF!</definedName>
    <definedName name="x" localSheetId="41" hidden="1">#REF!</definedName>
    <definedName name="x" hidden="1">#REF!</definedName>
    <definedName name="xperiod">[4]Orientation!$G$15</definedName>
    <definedName name="xtabin">[4]Hidden!$D$10:$H$11</definedName>
    <definedName name="Z_6FD30E6C_5E96_4B86_9E10_84A17D9F79CD_.wvu.PrintArea" localSheetId="23" hidden="1">'6.6 BMH'!$B$3:$F$21</definedName>
    <definedName name="Z_6FD30E6C_5E96_4B86_9E10_84A17D9F79CD_.wvu.PrintArea" localSheetId="20" hidden="1">'6.6 CVMC'!$B$3:$F$21</definedName>
    <definedName name="Z_6FD30E6C_5E96_4B86_9E10_84A17D9F79CD_.wvu.PrintArea" localSheetId="27" hidden="1">'6.6 MT.A'!$B$3:$F$21</definedName>
    <definedName name="Z_6FD30E6C_5E96_4B86_9E10_84A17D9F79CD_.wvu.PrintArea" localSheetId="26" hidden="1">'6.6 NCH'!$B$3:$F$21</definedName>
    <definedName name="Z_6FD30E6C_5E96_4B86_9E10_84A17D9F79CD_.wvu.PrintArea" localSheetId="21" hidden="1">'6.6 NMC'!$B$3:$F$21</definedName>
    <definedName name="Z_6FD30E6C_5E96_4B86_9E10_84A17D9F79CD_.wvu.PrintArea" localSheetId="22" hidden="1">'6.6 Porter'!$B$3:$F$21</definedName>
    <definedName name="Z_6FD30E6C_5E96_4B86_9E10_84A17D9F79CD_.wvu.PrintArea" localSheetId="24" hidden="1">'6.6 Springfield'!$B$3:$F$21</definedName>
    <definedName name="Z_6FD30E6C_5E96_4B86_9E10_84A17D9F79CD_.wvu.PrintArea" localSheetId="25" hidden="1">'6.6 SVMC'!$B$3:$F$21</definedName>
    <definedName name="Z_6FD30E6C_5E96_4B86_9E10_84A17D9F79CD_.wvu.PrintArea" localSheetId="19" hidden="1">'6.6 UVMMC'!$B$1:$F$21</definedName>
    <definedName name="Z_731EF9B0_C14B_4F15_A9FE_C19C3463EE4F_.wvu.PrintArea" localSheetId="23" hidden="1">'6.6 BMH'!$B$3:$F$21</definedName>
    <definedName name="Z_731EF9B0_C14B_4F15_A9FE_C19C3463EE4F_.wvu.PrintArea" localSheetId="20" hidden="1">'6.6 CVMC'!$B$3:$F$21</definedName>
    <definedName name="Z_731EF9B0_C14B_4F15_A9FE_C19C3463EE4F_.wvu.PrintArea" localSheetId="27" hidden="1">'6.6 MT.A'!$B$3:$F$21</definedName>
    <definedName name="Z_731EF9B0_C14B_4F15_A9FE_C19C3463EE4F_.wvu.PrintArea" localSheetId="26" hidden="1">'6.6 NCH'!$B$3:$F$21</definedName>
    <definedName name="Z_731EF9B0_C14B_4F15_A9FE_C19C3463EE4F_.wvu.PrintArea" localSheetId="21" hidden="1">'6.6 NMC'!$B$3:$F$21</definedName>
    <definedName name="Z_731EF9B0_C14B_4F15_A9FE_C19C3463EE4F_.wvu.PrintArea" localSheetId="22" hidden="1">'6.6 Porter'!$B$3:$F$21</definedName>
    <definedName name="Z_731EF9B0_C14B_4F15_A9FE_C19C3463EE4F_.wvu.PrintArea" localSheetId="24" hidden="1">'6.6 Springfield'!$B$3:$F$21</definedName>
    <definedName name="Z_731EF9B0_C14B_4F15_A9FE_C19C3463EE4F_.wvu.PrintArea" localSheetId="25" hidden="1">'6.6 SVMC'!$B$3:$F$21</definedName>
    <definedName name="Z_731EF9B0_C14B_4F15_A9FE_C19C3463EE4F_.wvu.PrintArea" localSheetId="19" hidden="1">'6.6 UVMMC'!$B$1:$F$21</definedName>
    <definedName name="Z_99DD1B16_7A42_4795_AA41_2AC2A446087E_.wvu.PrintArea" localSheetId="23" hidden="1">'6.6 BMH'!$B$3:$F$21</definedName>
    <definedName name="Z_99DD1B16_7A42_4795_AA41_2AC2A446087E_.wvu.PrintArea" localSheetId="20" hidden="1">'6.6 CVMC'!$B$3:$F$21</definedName>
    <definedName name="Z_99DD1B16_7A42_4795_AA41_2AC2A446087E_.wvu.PrintArea" localSheetId="27" hidden="1">'6.6 MT.A'!$B$3:$F$21</definedName>
    <definedName name="Z_99DD1B16_7A42_4795_AA41_2AC2A446087E_.wvu.PrintArea" localSheetId="26" hidden="1">'6.6 NCH'!$B$3:$F$21</definedName>
    <definedName name="Z_99DD1B16_7A42_4795_AA41_2AC2A446087E_.wvu.PrintArea" localSheetId="21" hidden="1">'6.6 NMC'!$B$3:$F$21</definedName>
    <definedName name="Z_99DD1B16_7A42_4795_AA41_2AC2A446087E_.wvu.PrintArea" localSheetId="22" hidden="1">'6.6 Porter'!$B$3:$F$21</definedName>
    <definedName name="Z_99DD1B16_7A42_4795_AA41_2AC2A446087E_.wvu.PrintArea" localSheetId="24" hidden="1">'6.6 Springfield'!$B$3:$F$21</definedName>
    <definedName name="Z_99DD1B16_7A42_4795_AA41_2AC2A446087E_.wvu.PrintArea" localSheetId="25" hidden="1">'6.6 SVMC'!$B$3:$F$21</definedName>
    <definedName name="Z_99DD1B16_7A42_4795_AA41_2AC2A446087E_.wvu.PrintArea" localSheetId="19" hidden="1">'6.6 UVMMC'!$B$1:$F$21</definedName>
    <definedName name="Z_B6F69E3F_9E87_44B4_B7D2_E76248AE20FC_.wvu.PrintArea" localSheetId="23" hidden="1">'6.6 BMH'!$B$3:$F$21</definedName>
    <definedName name="Z_B6F69E3F_9E87_44B4_B7D2_E76248AE20FC_.wvu.PrintArea" localSheetId="20" hidden="1">'6.6 CVMC'!$B$3:$F$21</definedName>
    <definedName name="Z_B6F69E3F_9E87_44B4_B7D2_E76248AE20FC_.wvu.PrintArea" localSheetId="27" hidden="1">'6.6 MT.A'!$B$3:$F$21</definedName>
    <definedName name="Z_B6F69E3F_9E87_44B4_B7D2_E76248AE20FC_.wvu.PrintArea" localSheetId="26" hidden="1">'6.6 NCH'!$B$3:$F$21</definedName>
    <definedName name="Z_B6F69E3F_9E87_44B4_B7D2_E76248AE20FC_.wvu.PrintArea" localSheetId="21" hidden="1">'6.6 NMC'!$B$3:$F$21</definedName>
    <definedName name="Z_B6F69E3F_9E87_44B4_B7D2_E76248AE20FC_.wvu.PrintArea" localSheetId="22" hidden="1">'6.6 Porter'!$B$3:$F$21</definedName>
    <definedName name="Z_B6F69E3F_9E87_44B4_B7D2_E76248AE20FC_.wvu.PrintArea" localSheetId="24" hidden="1">'6.6 Springfield'!$B$3:$F$21</definedName>
    <definedName name="Z_B6F69E3F_9E87_44B4_B7D2_E76248AE20FC_.wvu.PrintArea" localSheetId="25" hidden="1">'6.6 SVMC'!$B$3:$F$21</definedName>
    <definedName name="Z_B6F69E3F_9E87_44B4_B7D2_E76248AE20FC_.wvu.PrintArea" localSheetId="19" hidden="1">'6.6 UVMMC'!$B$1:$F$21</definedName>
    <definedName name="Z_C92E7838_A005_466A_97A8_A5A4BD9B4680_.wvu.PrintArea" localSheetId="23" hidden="1">'6.6 BMH'!$B$3:$F$21</definedName>
    <definedName name="Z_C92E7838_A005_466A_97A8_A5A4BD9B4680_.wvu.PrintArea" localSheetId="20" hidden="1">'6.6 CVMC'!$B$3:$F$21</definedName>
    <definedName name="Z_C92E7838_A005_466A_97A8_A5A4BD9B4680_.wvu.PrintArea" localSheetId="27" hidden="1">'6.6 MT.A'!$B$3:$F$21</definedName>
    <definedName name="Z_C92E7838_A005_466A_97A8_A5A4BD9B4680_.wvu.PrintArea" localSheetId="26" hidden="1">'6.6 NCH'!$B$3:$F$21</definedName>
    <definedName name="Z_C92E7838_A005_466A_97A8_A5A4BD9B4680_.wvu.PrintArea" localSheetId="21" hidden="1">'6.6 NMC'!$B$3:$F$21</definedName>
    <definedName name="Z_C92E7838_A005_466A_97A8_A5A4BD9B4680_.wvu.PrintArea" localSheetId="22" hidden="1">'6.6 Porter'!$B$3:$F$21</definedName>
    <definedName name="Z_C92E7838_A005_466A_97A8_A5A4BD9B4680_.wvu.PrintArea" localSheetId="24" hidden="1">'6.6 Springfield'!$B$3:$F$21</definedName>
    <definedName name="Z_C92E7838_A005_466A_97A8_A5A4BD9B4680_.wvu.PrintArea" localSheetId="25" hidden="1">'6.6 SVMC'!$B$3:$F$21</definedName>
    <definedName name="Z_C92E7838_A005_466A_97A8_A5A4BD9B4680_.wvu.PrintArea" localSheetId="19" hidden="1">'6.6 UVMMC'!$B$1:$F$21</definedName>
    <definedName name="Z_E90D1E00_B44B_4B4C_8838_B336E927CED2_.wvu.PrintArea" localSheetId="23" hidden="1">'6.6 BMH'!$B$3:$F$21</definedName>
    <definedName name="Z_E90D1E00_B44B_4B4C_8838_B336E927CED2_.wvu.PrintArea" localSheetId="20" hidden="1">'6.6 CVMC'!$B$3:$F$21</definedName>
    <definedName name="Z_E90D1E00_B44B_4B4C_8838_B336E927CED2_.wvu.PrintArea" localSheetId="27" hidden="1">'6.6 MT.A'!$B$3:$F$21</definedName>
    <definedName name="Z_E90D1E00_B44B_4B4C_8838_B336E927CED2_.wvu.PrintArea" localSheetId="26" hidden="1">'6.6 NCH'!$B$3:$F$21</definedName>
    <definedName name="Z_E90D1E00_B44B_4B4C_8838_B336E927CED2_.wvu.PrintArea" localSheetId="21" hidden="1">'6.6 NMC'!$B$3:$F$21</definedName>
    <definedName name="Z_E90D1E00_B44B_4B4C_8838_B336E927CED2_.wvu.PrintArea" localSheetId="22" hidden="1">'6.6 Porter'!$B$3:$F$21</definedName>
    <definedName name="Z_E90D1E00_B44B_4B4C_8838_B336E927CED2_.wvu.PrintArea" localSheetId="24" hidden="1">'6.6 Springfield'!$B$3:$F$21</definedName>
    <definedName name="Z_E90D1E00_B44B_4B4C_8838_B336E927CED2_.wvu.PrintArea" localSheetId="25" hidden="1">'6.6 SVMC'!$B$3:$F$21</definedName>
    <definedName name="Z_E90D1E00_B44B_4B4C_8838_B336E927CED2_.wvu.PrintArea" localSheetId="19" hidden="1">'6.6 UVMMC'!$B$1:$F$21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9" i="6" l="1"/>
  <c r="J11" i="6"/>
  <c r="J12" i="6"/>
  <c r="J13" i="6"/>
  <c r="P26" i="86" l="1"/>
  <c r="P25" i="86"/>
  <c r="G24" i="86"/>
  <c r="P23" i="86"/>
  <c r="G23" i="86"/>
  <c r="P21" i="86"/>
  <c r="G21" i="86"/>
  <c r="P20" i="86"/>
  <c r="G20" i="86"/>
  <c r="M16" i="86"/>
  <c r="J16" i="86"/>
  <c r="M15" i="86"/>
  <c r="J15" i="86"/>
  <c r="G14" i="86"/>
  <c r="M13" i="86"/>
  <c r="J13" i="86"/>
  <c r="G13" i="86"/>
  <c r="M12" i="86"/>
  <c r="J12" i="86"/>
  <c r="G12" i="86"/>
  <c r="M11" i="86"/>
  <c r="J11" i="86"/>
  <c r="G10" i="86"/>
  <c r="G9" i="86"/>
  <c r="M7" i="86"/>
  <c r="J7" i="86"/>
  <c r="G7" i="86"/>
  <c r="M6" i="86"/>
  <c r="J6" i="86"/>
  <c r="G6" i="86"/>
  <c r="O99" i="8" l="1"/>
  <c r="P99" i="8"/>
  <c r="Q99" i="8"/>
  <c r="R99" i="8"/>
  <c r="S99" i="8"/>
  <c r="O100" i="8"/>
  <c r="P100" i="8"/>
  <c r="Q100" i="8"/>
  <c r="R100" i="8"/>
  <c r="S100" i="8"/>
  <c r="O101" i="8"/>
  <c r="P101" i="8"/>
  <c r="Q101" i="8"/>
  <c r="R101" i="8"/>
  <c r="S101" i="8"/>
  <c r="O102" i="8"/>
  <c r="P102" i="8"/>
  <c r="Q102" i="8"/>
  <c r="R102" i="8"/>
  <c r="S102" i="8"/>
  <c r="O103" i="8"/>
  <c r="P103" i="8"/>
  <c r="Q103" i="8"/>
  <c r="R103" i="8"/>
  <c r="S103" i="8"/>
  <c r="O68" i="8"/>
  <c r="P68" i="8"/>
  <c r="Q68" i="8"/>
  <c r="R68" i="8"/>
  <c r="S68" i="8"/>
  <c r="O69" i="8"/>
  <c r="P69" i="8"/>
  <c r="Q69" i="8"/>
  <c r="R69" i="8"/>
  <c r="S69" i="8"/>
  <c r="O70" i="8"/>
  <c r="P70" i="8"/>
  <c r="Q70" i="8"/>
  <c r="R70" i="8"/>
  <c r="S70" i="8"/>
  <c r="O71" i="8"/>
  <c r="P71" i="8"/>
  <c r="Q71" i="8"/>
  <c r="R71" i="8"/>
  <c r="S71" i="8"/>
  <c r="O46" i="8"/>
  <c r="P46" i="8"/>
  <c r="Q46" i="8"/>
  <c r="R46" i="8"/>
  <c r="S46" i="8"/>
  <c r="O47" i="8"/>
  <c r="P47" i="8"/>
  <c r="Q47" i="8"/>
  <c r="R47" i="8"/>
  <c r="S47" i="8"/>
  <c r="O33" i="8"/>
  <c r="P33" i="8"/>
  <c r="Q33" i="8"/>
  <c r="R33" i="8"/>
  <c r="S33" i="8"/>
  <c r="O34" i="8"/>
  <c r="P34" i="8"/>
  <c r="Q34" i="8"/>
  <c r="R34" i="8"/>
  <c r="S34" i="8"/>
  <c r="O39" i="8"/>
  <c r="P39" i="8"/>
  <c r="Q39" i="8"/>
  <c r="R39" i="8"/>
  <c r="S39" i="8"/>
  <c r="O40" i="8"/>
  <c r="P40" i="8"/>
  <c r="Q40" i="8"/>
  <c r="R40" i="8"/>
  <c r="S40" i="8"/>
  <c r="Q11" i="8"/>
  <c r="D25" i="85"/>
  <c r="E25" i="85"/>
  <c r="F25" i="85"/>
  <c r="G25" i="85"/>
  <c r="H25" i="85"/>
  <c r="I25" i="85"/>
  <c r="I3" i="8" l="1"/>
  <c r="G22" i="85"/>
  <c r="N111" i="8" l="1"/>
  <c r="E23" i="51" l="1"/>
  <c r="D23" i="51"/>
  <c r="M116" i="8" l="1"/>
  <c r="M41" i="7"/>
  <c r="M37" i="7"/>
  <c r="M14" i="7"/>
  <c r="M21" i="7" s="1"/>
  <c r="M26" i="7" s="1"/>
  <c r="M43" i="7" l="1"/>
  <c r="AB6" i="11"/>
  <c r="W6" i="11"/>
  <c r="AD26" i="11"/>
  <c r="AC26" i="11"/>
  <c r="AB26" i="11"/>
  <c r="AA26" i="11"/>
  <c r="Z26" i="11"/>
  <c r="Y26" i="11"/>
  <c r="X26" i="11"/>
  <c r="W26" i="11"/>
  <c r="AD25" i="11"/>
  <c r="AC25" i="11"/>
  <c r="AB25" i="11"/>
  <c r="AA25" i="11"/>
  <c r="Z25" i="11"/>
  <c r="Y25" i="11"/>
  <c r="X25" i="11"/>
  <c r="W25" i="11"/>
  <c r="AD24" i="11"/>
  <c r="AC24" i="11"/>
  <c r="AB24" i="11"/>
  <c r="AA24" i="11"/>
  <c r="Z24" i="11"/>
  <c r="Y24" i="11"/>
  <c r="X24" i="11"/>
  <c r="W24" i="11"/>
  <c r="AD22" i="11"/>
  <c r="AC22" i="11"/>
  <c r="AB22" i="11"/>
  <c r="AA22" i="11"/>
  <c r="Z22" i="11"/>
  <c r="Y22" i="11"/>
  <c r="X22" i="11"/>
  <c r="W22" i="11"/>
  <c r="AD21" i="11"/>
  <c r="AC21" i="11"/>
  <c r="AB21" i="11"/>
  <c r="AA21" i="11"/>
  <c r="Z21" i="11"/>
  <c r="Y21" i="11"/>
  <c r="X21" i="11"/>
  <c r="W21" i="11"/>
  <c r="AD20" i="11"/>
  <c r="AC20" i="11"/>
  <c r="AB20" i="11"/>
  <c r="AA20" i="11"/>
  <c r="Z20" i="11"/>
  <c r="Y20" i="11"/>
  <c r="X20" i="11"/>
  <c r="W20" i="11"/>
  <c r="AD19" i="11"/>
  <c r="AC19" i="11"/>
  <c r="AB19" i="11"/>
  <c r="AA19" i="11"/>
  <c r="Z19" i="11"/>
  <c r="Y19" i="11"/>
  <c r="X19" i="11"/>
  <c r="W19" i="11"/>
  <c r="AD18" i="11"/>
  <c r="AC18" i="11"/>
  <c r="AB18" i="11"/>
  <c r="AA18" i="11"/>
  <c r="Z18" i="11"/>
  <c r="Y18" i="11"/>
  <c r="X18" i="11"/>
  <c r="W18" i="11"/>
  <c r="AD17" i="11"/>
  <c r="AC17" i="11"/>
  <c r="AB17" i="11"/>
  <c r="AA17" i="11"/>
  <c r="Z17" i="11"/>
  <c r="Y17" i="11"/>
  <c r="X17" i="11"/>
  <c r="W17" i="11"/>
  <c r="AD16" i="11"/>
  <c r="AC16" i="11"/>
  <c r="AB16" i="11"/>
  <c r="AA16" i="11"/>
  <c r="Z16" i="11"/>
  <c r="Y16" i="11"/>
  <c r="X16" i="11"/>
  <c r="W16" i="11"/>
  <c r="AD14" i="11"/>
  <c r="AC14" i="11"/>
  <c r="AB14" i="11"/>
  <c r="AA14" i="11"/>
  <c r="Z14" i="11"/>
  <c r="Y14" i="11"/>
  <c r="X14" i="11"/>
  <c r="W14" i="11"/>
  <c r="AD13" i="11"/>
  <c r="AC13" i="11"/>
  <c r="AB13" i="11"/>
  <c r="AA13" i="11"/>
  <c r="Z13" i="11"/>
  <c r="Y13" i="11"/>
  <c r="X13" i="11"/>
  <c r="W13" i="11"/>
  <c r="AD12" i="11"/>
  <c r="AC12" i="11"/>
  <c r="AB12" i="11"/>
  <c r="AA12" i="11"/>
  <c r="Z12" i="11"/>
  <c r="Y12" i="11"/>
  <c r="X12" i="11"/>
  <c r="W12" i="11"/>
  <c r="AD11" i="11"/>
  <c r="AC11" i="11"/>
  <c r="AB11" i="11"/>
  <c r="AA11" i="11"/>
  <c r="Z11" i="11"/>
  <c r="Y11" i="11"/>
  <c r="X11" i="11"/>
  <c r="W11" i="11"/>
  <c r="AD9" i="11"/>
  <c r="AC9" i="11"/>
  <c r="AB9" i="11"/>
  <c r="AA9" i="11"/>
  <c r="Z9" i="11"/>
  <c r="Y9" i="11"/>
  <c r="X9" i="11"/>
  <c r="W9" i="11"/>
  <c r="AD8" i="11"/>
  <c r="AC8" i="11"/>
  <c r="AB8" i="11"/>
  <c r="AA8" i="11"/>
  <c r="Z8" i="11"/>
  <c r="Y8" i="11"/>
  <c r="X8" i="11"/>
  <c r="W8" i="11"/>
  <c r="AD7" i="11"/>
  <c r="AC7" i="11"/>
  <c r="AB7" i="11"/>
  <c r="AA7" i="11"/>
  <c r="Z7" i="11"/>
  <c r="Y7" i="11"/>
  <c r="X7" i="11"/>
  <c r="W7" i="11"/>
  <c r="AD6" i="11"/>
  <c r="AC6" i="11"/>
  <c r="AA6" i="11"/>
  <c r="Z6" i="11"/>
  <c r="Y6" i="11"/>
  <c r="X6" i="11"/>
  <c r="V25" i="11"/>
  <c r="U25" i="11"/>
  <c r="T25" i="11"/>
  <c r="S25" i="11"/>
  <c r="R25" i="11"/>
  <c r="Q25" i="11"/>
  <c r="P25" i="11"/>
  <c r="O25" i="11"/>
  <c r="N25" i="11"/>
  <c r="M25" i="11"/>
  <c r="L25" i="11"/>
  <c r="K25" i="11"/>
  <c r="J25" i="11"/>
  <c r="I25" i="11"/>
  <c r="H25" i="11"/>
  <c r="G25" i="11"/>
  <c r="F25" i="11"/>
  <c r="E25" i="11"/>
  <c r="D25" i="11"/>
  <c r="C25" i="11"/>
  <c r="E22" i="11"/>
  <c r="C22" i="11"/>
  <c r="D22" i="11"/>
  <c r="F22" i="11"/>
  <c r="O14" i="11"/>
  <c r="G14" i="11"/>
  <c r="C14" i="11"/>
  <c r="D14" i="11" s="1"/>
  <c r="R14" i="11"/>
  <c r="J14" i="11"/>
  <c r="S9" i="11"/>
  <c r="K9" i="11"/>
  <c r="C9" i="11"/>
  <c r="D9" i="11" s="1"/>
  <c r="N9" i="11"/>
  <c r="F9" i="11"/>
  <c r="K118" i="8"/>
  <c r="J118" i="8"/>
  <c r="K117" i="8"/>
  <c r="J117" i="8"/>
  <c r="K116" i="8"/>
  <c r="J116" i="8"/>
  <c r="K115" i="8"/>
  <c r="J115" i="8"/>
  <c r="S111" i="8"/>
  <c r="R111" i="8"/>
  <c r="Q111" i="8"/>
  <c r="P111" i="8"/>
  <c r="O111" i="8"/>
  <c r="N103" i="8"/>
  <c r="N102" i="8"/>
  <c r="N101" i="8"/>
  <c r="N100" i="8"/>
  <c r="N99" i="8"/>
  <c r="P98" i="8"/>
  <c r="O98" i="8"/>
  <c r="N98" i="8"/>
  <c r="S98" i="8"/>
  <c r="Q97" i="8"/>
  <c r="P97" i="8"/>
  <c r="O97" i="8"/>
  <c r="N97" i="8"/>
  <c r="S97" i="8"/>
  <c r="Q96" i="8"/>
  <c r="P96" i="8"/>
  <c r="O96" i="8"/>
  <c r="N96" i="8"/>
  <c r="S96" i="8"/>
  <c r="P95" i="8"/>
  <c r="O95" i="8"/>
  <c r="N95" i="8"/>
  <c r="S95" i="8"/>
  <c r="Q94" i="8"/>
  <c r="P94" i="8"/>
  <c r="O94" i="8"/>
  <c r="N94" i="8"/>
  <c r="S94" i="8"/>
  <c r="R93" i="8"/>
  <c r="Q93" i="8"/>
  <c r="P93" i="8"/>
  <c r="O93" i="8"/>
  <c r="N93" i="8"/>
  <c r="S93" i="8"/>
  <c r="S92" i="8"/>
  <c r="R92" i="8"/>
  <c r="Q92" i="8"/>
  <c r="P92" i="8"/>
  <c r="O92" i="8"/>
  <c r="N92" i="8"/>
  <c r="S91" i="8"/>
  <c r="Q91" i="8"/>
  <c r="P91" i="8"/>
  <c r="O91" i="8"/>
  <c r="R90" i="8"/>
  <c r="O90" i="8"/>
  <c r="N89" i="8"/>
  <c r="S89" i="8"/>
  <c r="O89" i="8"/>
  <c r="S85" i="8"/>
  <c r="R85" i="8"/>
  <c r="Q85" i="8"/>
  <c r="P85" i="8"/>
  <c r="O85" i="8"/>
  <c r="N85" i="8"/>
  <c r="S84" i="8"/>
  <c r="R84" i="8"/>
  <c r="Q84" i="8"/>
  <c r="P84" i="8"/>
  <c r="O84" i="8"/>
  <c r="N84" i="8"/>
  <c r="S83" i="8"/>
  <c r="R83" i="8"/>
  <c r="Q83" i="8"/>
  <c r="P83" i="8"/>
  <c r="O83" i="8"/>
  <c r="N83" i="8"/>
  <c r="R82" i="8"/>
  <c r="O82" i="8"/>
  <c r="Q81" i="8"/>
  <c r="P81" i="8"/>
  <c r="O81" i="8"/>
  <c r="N81" i="8"/>
  <c r="S81" i="8"/>
  <c r="R80" i="8"/>
  <c r="Q80" i="8"/>
  <c r="P80" i="8"/>
  <c r="O80" i="8"/>
  <c r="N80" i="8"/>
  <c r="S80" i="8"/>
  <c r="O79" i="8"/>
  <c r="N79" i="8"/>
  <c r="R79" i="8"/>
  <c r="P78" i="8"/>
  <c r="O78" i="8"/>
  <c r="N78" i="8"/>
  <c r="S78" i="8"/>
  <c r="S77" i="8"/>
  <c r="R77" i="8"/>
  <c r="Q77" i="8"/>
  <c r="P77" i="8"/>
  <c r="O77" i="8"/>
  <c r="N77" i="8"/>
  <c r="N76" i="8"/>
  <c r="S76" i="8"/>
  <c r="R75" i="8"/>
  <c r="Q75" i="8"/>
  <c r="O75" i="8"/>
  <c r="N75" i="8"/>
  <c r="S75" i="8"/>
  <c r="N69" i="8"/>
  <c r="N68" i="8"/>
  <c r="S67" i="8"/>
  <c r="R67" i="8"/>
  <c r="O67" i="8"/>
  <c r="N67" i="8"/>
  <c r="P67" i="8"/>
  <c r="O62" i="8"/>
  <c r="S60" i="8"/>
  <c r="R60" i="8"/>
  <c r="Q60" i="8"/>
  <c r="P60" i="8"/>
  <c r="O60" i="8"/>
  <c r="N60" i="8"/>
  <c r="S59" i="8"/>
  <c r="R59" i="8"/>
  <c r="Q59" i="8"/>
  <c r="P59" i="8"/>
  <c r="S58" i="8"/>
  <c r="R58" i="8"/>
  <c r="Q58" i="8"/>
  <c r="P58" i="8"/>
  <c r="S57" i="8"/>
  <c r="R57" i="8"/>
  <c r="Q57" i="8"/>
  <c r="P57" i="8"/>
  <c r="O57" i="8"/>
  <c r="N57" i="8"/>
  <c r="S56" i="8"/>
  <c r="R56" i="8"/>
  <c r="Q56" i="8"/>
  <c r="P56" i="8"/>
  <c r="O56" i="8"/>
  <c r="N56" i="8"/>
  <c r="Q55" i="8"/>
  <c r="P55" i="8"/>
  <c r="R55" i="8"/>
  <c r="N55" i="8"/>
  <c r="R54" i="8"/>
  <c r="Q54" i="8"/>
  <c r="S54" i="8"/>
  <c r="O54" i="8"/>
  <c r="R53" i="8"/>
  <c r="Q53" i="8"/>
  <c r="O53" i="8"/>
  <c r="N53" i="8"/>
  <c r="S53" i="8"/>
  <c r="S52" i="8"/>
  <c r="Q52" i="8"/>
  <c r="P52" i="8"/>
  <c r="O52" i="8"/>
  <c r="N52" i="8"/>
  <c r="S51" i="8"/>
  <c r="R51" i="8"/>
  <c r="Q51" i="8"/>
  <c r="P51" i="8"/>
  <c r="O51" i="8"/>
  <c r="N51" i="8"/>
  <c r="P49" i="8"/>
  <c r="Q45" i="8"/>
  <c r="P45" i="8"/>
  <c r="R45" i="8"/>
  <c r="N45" i="8"/>
  <c r="R44" i="8"/>
  <c r="Q44" i="8"/>
  <c r="O44" i="8"/>
  <c r="R38" i="8"/>
  <c r="O38" i="8"/>
  <c r="P36" i="8"/>
  <c r="N34" i="8"/>
  <c r="N33" i="8"/>
  <c r="S32" i="8"/>
  <c r="Q32" i="8"/>
  <c r="P30" i="8"/>
  <c r="S28" i="8"/>
  <c r="R28" i="8"/>
  <c r="Q28" i="8"/>
  <c r="P28" i="8"/>
  <c r="O28" i="8"/>
  <c r="N28" i="8"/>
  <c r="S27" i="8"/>
  <c r="R27" i="8"/>
  <c r="Q27" i="8"/>
  <c r="P27" i="8"/>
  <c r="O27" i="8"/>
  <c r="N27" i="8"/>
  <c r="S26" i="8"/>
  <c r="R26" i="8"/>
  <c r="Q26" i="8"/>
  <c r="P26" i="8"/>
  <c r="O26" i="8"/>
  <c r="N26" i="8"/>
  <c r="S25" i="8"/>
  <c r="R25" i="8"/>
  <c r="Q25" i="8"/>
  <c r="P25" i="8"/>
  <c r="O25" i="8"/>
  <c r="N25" i="8"/>
  <c r="S24" i="8"/>
  <c r="R24" i="8"/>
  <c r="Q24" i="8"/>
  <c r="P24" i="8"/>
  <c r="O24" i="8"/>
  <c r="N24" i="8"/>
  <c r="S23" i="8"/>
  <c r="R23" i="8"/>
  <c r="Q23" i="8"/>
  <c r="P23" i="8"/>
  <c r="O23" i="8"/>
  <c r="N23" i="8"/>
  <c r="S22" i="8"/>
  <c r="R22" i="8"/>
  <c r="Q22" i="8"/>
  <c r="P22" i="8"/>
  <c r="O22" i="8"/>
  <c r="N22" i="8"/>
  <c r="S21" i="8"/>
  <c r="R21" i="8"/>
  <c r="N21" i="8"/>
  <c r="P21" i="8"/>
  <c r="O21" i="8"/>
  <c r="S20" i="8"/>
  <c r="Q20" i="8"/>
  <c r="O20" i="8"/>
  <c r="S19" i="8"/>
  <c r="R19" i="8"/>
  <c r="Q19" i="8"/>
  <c r="P19" i="8"/>
  <c r="O19" i="8"/>
  <c r="N19" i="8"/>
  <c r="S18" i="8"/>
  <c r="Q18" i="8"/>
  <c r="O18" i="8"/>
  <c r="S17" i="8"/>
  <c r="R17" i="8"/>
  <c r="Q17" i="8"/>
  <c r="P17" i="8"/>
  <c r="O17" i="8"/>
  <c r="N17" i="8"/>
  <c r="S12" i="8"/>
  <c r="Q12" i="8"/>
  <c r="O12" i="8"/>
  <c r="R11" i="8"/>
  <c r="O11" i="8"/>
  <c r="R10" i="8"/>
  <c r="O10" i="8"/>
  <c r="R9" i="8"/>
  <c r="O9" i="8"/>
  <c r="R8" i="8"/>
  <c r="O8" i="8"/>
  <c r="N41" i="7"/>
  <c r="L41" i="7"/>
  <c r="K41" i="7"/>
  <c r="J41" i="7"/>
  <c r="I41" i="7"/>
  <c r="H41" i="7"/>
  <c r="G41" i="7"/>
  <c r="F41" i="7"/>
  <c r="E41" i="7"/>
  <c r="D41" i="7"/>
  <c r="C41" i="7"/>
  <c r="B41" i="7"/>
  <c r="J37" i="7"/>
  <c r="G37" i="7"/>
  <c r="E37" i="7"/>
  <c r="L30" i="7"/>
  <c r="L37" i="7" s="1"/>
  <c r="K30" i="7"/>
  <c r="K37" i="7" s="1"/>
  <c r="I30" i="7"/>
  <c r="I37" i="7" s="1"/>
  <c r="H30" i="7"/>
  <c r="H37" i="7" s="1"/>
  <c r="F30" i="7"/>
  <c r="F37" i="7" s="1"/>
  <c r="E30" i="7"/>
  <c r="D30" i="7"/>
  <c r="D37" i="7" s="1"/>
  <c r="C30" i="7"/>
  <c r="C37" i="7" s="1"/>
  <c r="B30" i="7"/>
  <c r="B37" i="7" s="1"/>
  <c r="N37" i="7"/>
  <c r="G16" i="7"/>
  <c r="N14" i="7"/>
  <c r="N21" i="7" s="1"/>
  <c r="L14" i="7"/>
  <c r="L21" i="7" s="1"/>
  <c r="K14" i="7"/>
  <c r="K21" i="7" s="1"/>
  <c r="J14" i="7"/>
  <c r="J21" i="7" s="1"/>
  <c r="J26" i="7" s="1"/>
  <c r="F14" i="7"/>
  <c r="F21" i="7" s="1"/>
  <c r="E14" i="7"/>
  <c r="E21" i="7" s="1"/>
  <c r="D14" i="7"/>
  <c r="D21" i="7" s="1"/>
  <c r="C14" i="7"/>
  <c r="C21" i="7" s="1"/>
  <c r="B14" i="7"/>
  <c r="B21" i="7" s="1"/>
  <c r="J12" i="7"/>
  <c r="I12" i="7"/>
  <c r="I14" i="7" s="1"/>
  <c r="I21" i="7" s="1"/>
  <c r="H12" i="7"/>
  <c r="H14" i="7" s="1"/>
  <c r="H21" i="7" s="1"/>
  <c r="G12" i="7"/>
  <c r="G14" i="7" s="1"/>
  <c r="D29" i="51"/>
  <c r="E29" i="51"/>
  <c r="C29" i="51"/>
  <c r="C23" i="51"/>
  <c r="C10" i="51"/>
  <c r="C13" i="51" s="1"/>
  <c r="D10" i="51"/>
  <c r="D13" i="51" s="1"/>
  <c r="E10" i="51"/>
  <c r="F10" i="51"/>
  <c r="G10" i="51"/>
  <c r="G13" i="51" s="1"/>
  <c r="H10" i="51"/>
  <c r="H13" i="51" s="1"/>
  <c r="E13" i="51"/>
  <c r="F13" i="51"/>
  <c r="C18" i="51"/>
  <c r="D18" i="51"/>
  <c r="E18" i="51"/>
  <c r="H13" i="6"/>
  <c r="H12" i="6"/>
  <c r="J6" i="6"/>
  <c r="J8" i="6"/>
  <c r="J7" i="6"/>
  <c r="G43" i="7" l="1"/>
  <c r="E43" i="7"/>
  <c r="G21" i="7"/>
  <c r="G26" i="7" s="1"/>
  <c r="J43" i="7"/>
  <c r="J48" i="7" s="1"/>
  <c r="E14" i="11"/>
  <c r="F14" i="11"/>
  <c r="F26" i="11" s="1"/>
  <c r="S14" i="11"/>
  <c r="I14" i="11"/>
  <c r="K14" i="11"/>
  <c r="L9" i="11"/>
  <c r="H14" i="11"/>
  <c r="P14" i="11"/>
  <c r="R9" i="11"/>
  <c r="E9" i="11"/>
  <c r="M9" i="11"/>
  <c r="Q14" i="11"/>
  <c r="G22" i="11"/>
  <c r="O22" i="11"/>
  <c r="P22" i="11" s="1"/>
  <c r="O9" i="11"/>
  <c r="J9" i="11"/>
  <c r="G9" i="11"/>
  <c r="H22" i="11"/>
  <c r="T9" i="11"/>
  <c r="P9" i="11"/>
  <c r="K22" i="11"/>
  <c r="M22" i="11" s="1"/>
  <c r="S22" i="11"/>
  <c r="T22" i="11" s="1"/>
  <c r="C26" i="11"/>
  <c r="D26" i="11" s="1"/>
  <c r="N86" i="8"/>
  <c r="O86" i="8"/>
  <c r="O35" i="8"/>
  <c r="N35" i="8"/>
  <c r="O72" i="8"/>
  <c r="N72" i="8"/>
  <c r="Q62" i="8"/>
  <c r="P62" i="8"/>
  <c r="S62" i="8"/>
  <c r="R62" i="8"/>
  <c r="P48" i="8"/>
  <c r="S48" i="8"/>
  <c r="Q48" i="8"/>
  <c r="S8" i="8"/>
  <c r="S9" i="8"/>
  <c r="S10" i="8"/>
  <c r="S11" i="8"/>
  <c r="R12" i="8"/>
  <c r="R18" i="8"/>
  <c r="R20" i="8"/>
  <c r="Q21" i="8"/>
  <c r="R29" i="8"/>
  <c r="R32" i="8"/>
  <c r="S38" i="8"/>
  <c r="P44" i="8"/>
  <c r="O45" i="8"/>
  <c r="P53" i="8"/>
  <c r="P54" i="8"/>
  <c r="O55" i="8"/>
  <c r="Q67" i="8"/>
  <c r="P75" i="8"/>
  <c r="S79" i="8"/>
  <c r="S82" i="8"/>
  <c r="S90" i="8"/>
  <c r="R91" i="8"/>
  <c r="N8" i="8"/>
  <c r="N9" i="8"/>
  <c r="N10" i="8"/>
  <c r="N11" i="8"/>
  <c r="N38" i="8"/>
  <c r="S44" i="8"/>
  <c r="R52" i="8"/>
  <c r="O76" i="8"/>
  <c r="Q78" i="8"/>
  <c r="R81" i="8"/>
  <c r="N82" i="8"/>
  <c r="N90" i="8"/>
  <c r="R94" i="8"/>
  <c r="Q95" i="8"/>
  <c r="R96" i="8"/>
  <c r="R97" i="8"/>
  <c r="Q98" i="8"/>
  <c r="N12" i="8"/>
  <c r="N18" i="8"/>
  <c r="N20" i="8"/>
  <c r="P29" i="8"/>
  <c r="N32" i="8"/>
  <c r="S45" i="8"/>
  <c r="S55" i="8"/>
  <c r="N62" i="8"/>
  <c r="P76" i="8"/>
  <c r="R78" i="8"/>
  <c r="P89" i="8"/>
  <c r="N91" i="8"/>
  <c r="R95" i="8"/>
  <c r="R98" i="8"/>
  <c r="P8" i="8"/>
  <c r="P9" i="8"/>
  <c r="P10" i="8"/>
  <c r="P11" i="8"/>
  <c r="Q29" i="8"/>
  <c r="O32" i="8"/>
  <c r="P38" i="8"/>
  <c r="Q76" i="8"/>
  <c r="P79" i="8"/>
  <c r="P82" i="8"/>
  <c r="Q89" i="8"/>
  <c r="P90" i="8"/>
  <c r="Q8" i="8"/>
  <c r="Q9" i="8"/>
  <c r="Q10" i="8"/>
  <c r="P12" i="8"/>
  <c r="P18" i="8"/>
  <c r="P20" i="8"/>
  <c r="P32" i="8"/>
  <c r="Q38" i="8"/>
  <c r="N44" i="8"/>
  <c r="N54" i="8"/>
  <c r="R76" i="8"/>
  <c r="Q79" i="8"/>
  <c r="Q82" i="8"/>
  <c r="R89" i="8"/>
  <c r="Q90" i="8"/>
  <c r="J46" i="7"/>
  <c r="I26" i="7"/>
  <c r="I46" i="7" s="1"/>
  <c r="I45" i="7"/>
  <c r="K26" i="7"/>
  <c r="K45" i="7"/>
  <c r="N43" i="7"/>
  <c r="H43" i="7"/>
  <c r="H45" i="7"/>
  <c r="H26" i="7"/>
  <c r="H46" i="7" s="1"/>
  <c r="L45" i="7"/>
  <c r="L26" i="7"/>
  <c r="L46" i="7" s="1"/>
  <c r="M45" i="7"/>
  <c r="M46" i="7"/>
  <c r="C26" i="7"/>
  <c r="C46" i="7" s="1"/>
  <c r="C45" i="7"/>
  <c r="N26" i="7"/>
  <c r="N45" i="7"/>
  <c r="B43" i="7"/>
  <c r="L43" i="7"/>
  <c r="I43" i="7"/>
  <c r="B45" i="7"/>
  <c r="B26" i="7"/>
  <c r="K43" i="7"/>
  <c r="D45" i="7"/>
  <c r="D26" i="7"/>
  <c r="C43" i="7"/>
  <c r="E45" i="7"/>
  <c r="E26" i="7"/>
  <c r="D43" i="7"/>
  <c r="F45" i="7"/>
  <c r="F26" i="7"/>
  <c r="F46" i="7" s="1"/>
  <c r="F43" i="7"/>
  <c r="J45" i="7"/>
  <c r="D19" i="51"/>
  <c r="C19" i="51"/>
  <c r="E19" i="51"/>
  <c r="G48" i="7" l="1"/>
  <c r="G45" i="7"/>
  <c r="B48" i="7"/>
  <c r="E48" i="7"/>
  <c r="N48" i="7"/>
  <c r="M48" i="7"/>
  <c r="L22" i="11"/>
  <c r="S26" i="11"/>
  <c r="K26" i="11"/>
  <c r="G26" i="11"/>
  <c r="E26" i="11"/>
  <c r="N22" i="11"/>
  <c r="Q9" i="11"/>
  <c r="O26" i="11"/>
  <c r="P26" i="11" s="1"/>
  <c r="I9" i="11"/>
  <c r="L14" i="11"/>
  <c r="N14" i="11"/>
  <c r="V22" i="11"/>
  <c r="U22" i="11"/>
  <c r="V14" i="11"/>
  <c r="T14" i="11"/>
  <c r="T26" i="11" s="1"/>
  <c r="H9" i="11"/>
  <c r="H26" i="11" s="1"/>
  <c r="O64" i="8"/>
  <c r="N64" i="8"/>
  <c r="L115" i="8"/>
  <c r="R72" i="8"/>
  <c r="S72" i="8"/>
  <c r="P72" i="8"/>
  <c r="Q72" i="8"/>
  <c r="P14" i="8"/>
  <c r="R14" i="8"/>
  <c r="S14" i="8"/>
  <c r="Q14" i="8"/>
  <c r="S35" i="8"/>
  <c r="R35" i="8"/>
  <c r="Q35" i="8"/>
  <c r="P35" i="8"/>
  <c r="O14" i="8"/>
  <c r="N14" i="8"/>
  <c r="R104" i="8"/>
  <c r="Q104" i="8"/>
  <c r="P104" i="8"/>
  <c r="S104" i="8"/>
  <c r="O41" i="8"/>
  <c r="N41" i="8"/>
  <c r="N29" i="8"/>
  <c r="O29" i="8"/>
  <c r="P64" i="8"/>
  <c r="S64" i="8"/>
  <c r="Q64" i="8"/>
  <c r="R64" i="8"/>
  <c r="O48" i="8"/>
  <c r="N48" i="8"/>
  <c r="P41" i="8"/>
  <c r="S41" i="8"/>
  <c r="Q41" i="8"/>
  <c r="R41" i="8"/>
  <c r="L116" i="8"/>
  <c r="O104" i="8"/>
  <c r="N104" i="8"/>
  <c r="S86" i="8"/>
  <c r="R86" i="8"/>
  <c r="Q86" i="8"/>
  <c r="M115" i="8"/>
  <c r="P86" i="8"/>
  <c r="R48" i="8"/>
  <c r="S29" i="8"/>
  <c r="L48" i="7"/>
  <c r="N46" i="7"/>
  <c r="F48" i="7"/>
  <c r="H48" i="7"/>
  <c r="K48" i="7"/>
  <c r="C48" i="7"/>
  <c r="D48" i="7"/>
  <c r="G46" i="7"/>
  <c r="I48" i="7"/>
  <c r="B46" i="7"/>
  <c r="E46" i="7"/>
  <c r="D46" i="7"/>
  <c r="K46" i="7"/>
  <c r="N26" i="11" l="1"/>
  <c r="L26" i="11"/>
  <c r="J22" i="11"/>
  <c r="J26" i="11" s="1"/>
  <c r="I22" i="11"/>
  <c r="I26" i="11" s="1"/>
  <c r="R22" i="11"/>
  <c r="R26" i="11" s="1"/>
  <c r="Q22" i="11"/>
  <c r="Q26" i="11" s="1"/>
  <c r="M14" i="11"/>
  <c r="M26" i="11" s="1"/>
  <c r="U14" i="11"/>
  <c r="V9" i="11"/>
  <c r="V26" i="11" s="1"/>
  <c r="U9" i="11"/>
  <c r="Q106" i="8"/>
  <c r="P106" i="8"/>
  <c r="S106" i="8"/>
  <c r="R106" i="8"/>
  <c r="O106" i="8"/>
  <c r="N106" i="8"/>
  <c r="U26" i="11" l="1"/>
  <c r="L118" i="8"/>
  <c r="O108" i="8"/>
  <c r="N108" i="8"/>
  <c r="L117" i="8"/>
  <c r="M118" i="8"/>
  <c r="P108" i="8"/>
  <c r="S108" i="8"/>
  <c r="R108" i="8"/>
  <c r="M117" i="8"/>
  <c r="Q108" i="8"/>
</calcChain>
</file>

<file path=xl/comments1.xml><?xml version="1.0" encoding="utf-8"?>
<comments xmlns="http://schemas.openxmlformats.org/spreadsheetml/2006/main">
  <authors>
    <author>Borys, Thomas J.</author>
  </authors>
  <commentList>
    <comment ref="L52" authorId="0" shapeId="0">
      <text>
        <r>
          <rPr>
            <b/>
            <sz val="9"/>
            <color indexed="81"/>
            <rFont val="Tahoma"/>
            <family val="2"/>
          </rPr>
          <t>Borys, Thomas J.:</t>
        </r>
        <r>
          <rPr>
            <sz val="9"/>
            <color indexed="81"/>
            <rFont val="Tahoma"/>
            <family val="2"/>
          </rPr>
          <t xml:space="preserve">
Plug this to make sure there is $0 bottom line
</t>
        </r>
      </text>
    </comment>
  </commentList>
</comments>
</file>

<file path=xl/comments2.xml><?xml version="1.0" encoding="utf-8"?>
<comments xmlns="http://schemas.openxmlformats.org/spreadsheetml/2006/main">
  <authors>
    <author>Borys, Thomas J.</author>
  </authors>
  <commentList>
    <comment ref="P6" authorId="0" shapeId="0">
      <text>
        <r>
          <rPr>
            <b/>
            <sz val="9"/>
            <color indexed="81"/>
            <rFont val="Tahoma"/>
            <family val="2"/>
          </rPr>
          <t>Borys, Thomas J.:</t>
        </r>
        <r>
          <rPr>
            <sz val="9"/>
            <color indexed="81"/>
            <rFont val="Tahoma"/>
            <family val="2"/>
          </rPr>
          <t xml:space="preserve">
Based on budgeted fixed payments</t>
        </r>
      </text>
    </comment>
    <comment ref="P11" authorId="0" shapeId="0">
      <text>
        <r>
          <rPr>
            <b/>
            <sz val="9"/>
            <color indexed="81"/>
            <rFont val="Tahoma"/>
            <family val="2"/>
          </rPr>
          <t>Borys, Thomas J.:</t>
        </r>
        <r>
          <rPr>
            <sz val="9"/>
            <color indexed="81"/>
            <rFont val="Tahoma"/>
            <family val="2"/>
          </rPr>
          <t xml:space="preserve">
Based on shadow claims estimate
</t>
        </r>
      </text>
    </comment>
    <comment ref="Q19" authorId="0" shapeId="0">
      <text>
        <r>
          <rPr>
            <b/>
            <sz val="9"/>
            <color indexed="81"/>
            <rFont val="Tahoma"/>
            <family val="2"/>
          </rPr>
          <t>Borys, Thomas J.:</t>
        </r>
        <r>
          <rPr>
            <sz val="9"/>
            <color indexed="81"/>
            <rFont val="Tahoma"/>
            <family val="2"/>
          </rPr>
          <t xml:space="preserve">
Assuming equal to target due to no data...</t>
        </r>
      </text>
    </comment>
  </commentList>
</comments>
</file>

<file path=xl/comments3.xml><?xml version="1.0" encoding="utf-8"?>
<comments xmlns="http://schemas.openxmlformats.org/spreadsheetml/2006/main">
  <authors>
    <author>Blumen, Nicolas</author>
  </authors>
  <commentList>
    <comment ref="F4" authorId="0" shapeId="0">
      <text>
        <r>
          <rPr>
            <b/>
            <sz val="9"/>
            <color indexed="81"/>
            <rFont val="Tahoma"/>
            <family val="2"/>
          </rPr>
          <t>Blumen, Nicolas:</t>
        </r>
        <r>
          <rPr>
            <sz val="9"/>
            <color indexed="81"/>
            <rFont val="Tahoma"/>
            <family val="2"/>
          </rPr>
          <t xml:space="preserve">
Budget BCBS QHP FPP number minus 600k for CPR</t>
        </r>
      </text>
    </comment>
  </commentList>
</comments>
</file>

<file path=xl/sharedStrings.xml><?xml version="1.0" encoding="utf-8"?>
<sst xmlns="http://schemas.openxmlformats.org/spreadsheetml/2006/main" count="3632" uniqueCount="833">
  <si>
    <t>Part 2. ACO Providers</t>
  </si>
  <si>
    <t>Hospital Service Area</t>
  </si>
  <si>
    <t>Contracted Entity</t>
  </si>
  <si>
    <t>Provider Type</t>
  </si>
  <si>
    <t>Organization Type</t>
  </si>
  <si>
    <t>Preferred/Participating</t>
  </si>
  <si>
    <t>MAT Providers Within Practice</t>
  </si>
  <si>
    <t>VT Medicaid NextGen</t>
  </si>
  <si>
    <t>Other</t>
  </si>
  <si>
    <t>Provider Class</t>
  </si>
  <si>
    <t>Billing TIN</t>
  </si>
  <si>
    <t>Organizational NPI</t>
  </si>
  <si>
    <t>Organization CCN</t>
  </si>
  <si>
    <t>Individual NPI</t>
  </si>
  <si>
    <t>Organization Name</t>
  </si>
  <si>
    <t>Last Name</t>
  </si>
  <si>
    <t>First Name</t>
  </si>
  <si>
    <t>City</t>
  </si>
  <si>
    <t>State Cd</t>
  </si>
  <si>
    <t>Zip Cd</t>
  </si>
  <si>
    <t>Provider Effective Date</t>
  </si>
  <si>
    <t>Provider Termination Date</t>
  </si>
  <si>
    <t>Bennington (SVMC)</t>
  </si>
  <si>
    <t>Berlin (CVMC)</t>
  </si>
  <si>
    <t>Brattleboro (BMH)</t>
  </si>
  <si>
    <t>Burlington (UVMMC)</t>
  </si>
  <si>
    <t>Lebanon (DH)</t>
  </si>
  <si>
    <t>Middlebury (Porter)</t>
  </si>
  <si>
    <t>Morrisville (Copley)</t>
  </si>
  <si>
    <t>Newport (North Country)</t>
  </si>
  <si>
    <t>Randolph (Gifford)</t>
  </si>
  <si>
    <t>Rutland (RRMC)</t>
  </si>
  <si>
    <t>Springfield (Springfield)</t>
  </si>
  <si>
    <t>St. Albans (NMC)</t>
  </si>
  <si>
    <t>St. Johnsbury (NVRH)</t>
  </si>
  <si>
    <t>Townshend (Grace Cottage)</t>
  </si>
  <si>
    <t>Windsor (Mt. Ascutney)</t>
  </si>
  <si>
    <t>TOTAL</t>
  </si>
  <si>
    <t>Medicare</t>
  </si>
  <si>
    <t>Home Hospital Spend</t>
  </si>
  <si>
    <t>UVMMC</t>
  </si>
  <si>
    <t>Dartmouth</t>
  </si>
  <si>
    <t>Other Hospitals</t>
  </si>
  <si>
    <t>FFS In</t>
  </si>
  <si>
    <t>FFS Out</t>
  </si>
  <si>
    <t>Bennington</t>
  </si>
  <si>
    <t>Brattleboro</t>
  </si>
  <si>
    <t>Burlington</t>
  </si>
  <si>
    <t>Middlebury</t>
  </si>
  <si>
    <t>Morrisville</t>
  </si>
  <si>
    <t>Newport</t>
  </si>
  <si>
    <t>Randolph</t>
  </si>
  <si>
    <t>Rutland</t>
  </si>
  <si>
    <t>Springfield</t>
  </si>
  <si>
    <t>St. Albans</t>
  </si>
  <si>
    <t>St. Johnsbury</t>
  </si>
  <si>
    <t>Medicaid</t>
  </si>
  <si>
    <t>Payer</t>
  </si>
  <si>
    <t>(A)
PMPM</t>
  </si>
  <si>
    <t>(B)
Member Months</t>
  </si>
  <si>
    <t>(C)
Base experience PMPM</t>
  </si>
  <si>
    <t>(D)
Trend Rate</t>
  </si>
  <si>
    <t>(E) Budgeted PMPM
= C x D</t>
  </si>
  <si>
    <t>(F)
Budgeted Member Months</t>
  </si>
  <si>
    <t>(G)
Expected Growth Trend
= E/A - 1</t>
  </si>
  <si>
    <t>Total</t>
  </si>
  <si>
    <t>Calculated field</t>
  </si>
  <si>
    <t>Definitions:</t>
  </si>
  <si>
    <r>
      <t>(A)</t>
    </r>
    <r>
      <rPr>
        <sz val="7"/>
        <color theme="1"/>
        <rFont val="Times New Roman"/>
        <family val="1"/>
      </rPr>
      <t xml:space="preserve">   </t>
    </r>
    <r>
      <rPr>
        <sz val="11"/>
        <color theme="1"/>
        <rFont val="Calibri"/>
        <family val="2"/>
        <scheme val="minor"/>
      </rPr>
      <t xml:space="preserve">Projected per member per month cost for the entire program through the end of the Performance Year </t>
    </r>
    <r>
      <rPr>
        <i/>
        <sz val="11"/>
        <color theme="1"/>
        <rFont val="Calibri"/>
        <family val="2"/>
        <scheme val="minor"/>
      </rPr>
      <t xml:space="preserve">excluding shared saving/loss estimates </t>
    </r>
    <r>
      <rPr>
        <sz val="11"/>
        <color theme="1"/>
        <rFont val="Calibri"/>
        <family val="2"/>
        <scheme val="minor"/>
      </rPr>
      <t>and other nonclaims based payments (e.g. care coordination, administration)</t>
    </r>
  </si>
  <si>
    <r>
      <t>(B)</t>
    </r>
    <r>
      <rPr>
        <sz val="7"/>
        <color theme="1"/>
        <rFont val="Times New Roman"/>
        <family val="1"/>
      </rPr>
      <t xml:space="preserve">   </t>
    </r>
    <r>
      <rPr>
        <sz val="11"/>
        <color theme="1"/>
        <rFont val="Calibri"/>
        <family val="2"/>
        <scheme val="minor"/>
      </rPr>
      <t>Projected member months for the entire program through the end of the Performance Year. The factor should incorporate expected attrition for future months.</t>
    </r>
  </si>
  <si>
    <r>
      <t>(C)</t>
    </r>
    <r>
      <rPr>
        <sz val="7"/>
        <color theme="1"/>
        <rFont val="Times New Roman"/>
        <family val="1"/>
      </rPr>
      <t xml:space="preserve">   </t>
    </r>
    <r>
      <rPr>
        <sz val="11"/>
        <color theme="1"/>
        <rFont val="Calibri"/>
        <family val="2"/>
        <scheme val="minor"/>
      </rPr>
      <t>The base experience used to build the current budgeted rate. Adjustments not included in the trend rate (D) should be reflected in the base experience.</t>
    </r>
  </si>
  <si>
    <r>
      <t>(D)</t>
    </r>
    <r>
      <rPr>
        <sz val="7"/>
        <color theme="1"/>
        <rFont val="Times New Roman"/>
        <family val="1"/>
      </rPr>
      <t xml:space="preserve">   </t>
    </r>
    <r>
      <rPr>
        <sz val="11"/>
        <color theme="1"/>
        <rFont val="Calibri"/>
        <family val="2"/>
        <scheme val="minor"/>
      </rPr>
      <t>The full trend rate applied to the base experience to arrive at the budgeted PMPM. The trend rate may be for multiple years.</t>
    </r>
  </si>
  <si>
    <r>
      <t>(E)</t>
    </r>
    <r>
      <rPr>
        <sz val="7"/>
        <color theme="1"/>
        <rFont val="Times New Roman"/>
        <family val="1"/>
      </rPr>
      <t xml:space="preserve">    </t>
    </r>
    <r>
      <rPr>
        <sz val="11"/>
        <color theme="1"/>
        <rFont val="Calibri"/>
        <family val="2"/>
        <scheme val="minor"/>
      </rPr>
      <t>This calculation should represent the targeted per member per month being used for each program for the budget.</t>
    </r>
  </si>
  <si>
    <r>
      <t>(F)</t>
    </r>
    <r>
      <rPr>
        <sz val="7"/>
        <color theme="1"/>
        <rFont val="Times New Roman"/>
        <family val="1"/>
      </rPr>
      <t xml:space="preserve">    </t>
    </r>
    <r>
      <rPr>
        <sz val="11"/>
        <color theme="1"/>
        <rFont val="Calibri"/>
        <family val="2"/>
        <scheme val="minor"/>
      </rPr>
      <t>The estimated member months for the upcoming performance period, including assumptions related to attrition.</t>
    </r>
  </si>
  <si>
    <r>
      <t>(G)</t>
    </r>
    <r>
      <rPr>
        <sz val="7"/>
        <color theme="1"/>
        <rFont val="Times New Roman"/>
        <family val="1"/>
      </rPr>
      <t xml:space="preserve">   </t>
    </r>
    <r>
      <rPr>
        <sz val="11"/>
        <color theme="1"/>
        <rFont val="Calibri"/>
        <family val="2"/>
        <scheme val="minor"/>
      </rPr>
      <t>This calculation should represent the comparison between the projected experience in the current performance year and the budgeted per member per month cost.</t>
    </r>
  </si>
  <si>
    <t>Actuals</t>
  </si>
  <si>
    <t>Projections 2017</t>
  </si>
  <si>
    <t>Budget 2018 Submitted</t>
  </si>
  <si>
    <t>FY2016</t>
  </si>
  <si>
    <t>FY2017</t>
  </si>
  <si>
    <t>FY2018</t>
  </si>
  <si>
    <t>OneCareVermont</t>
  </si>
  <si>
    <t>BALANCE SHEET</t>
  </si>
  <si>
    <t>FY2016 Actuals</t>
  </si>
  <si>
    <t>FY2017 Budget</t>
  </si>
  <si>
    <t>FY2017
Actuals</t>
  </si>
  <si>
    <t>FY2018 Budget Submitted</t>
  </si>
  <si>
    <t>FY2018 Budget Approved</t>
  </si>
  <si>
    <t>FY2019 Budget Submitted</t>
  </si>
  <si>
    <t>Cash &amp; Investments</t>
  </si>
  <si>
    <t>Total Cash, Investments, &amp; Reserves</t>
  </si>
  <si>
    <t>Accounts Receivable</t>
  </si>
  <si>
    <t>Prepaid Expenses</t>
  </si>
  <si>
    <t>Other Current Assets</t>
  </si>
  <si>
    <t>Current Assets</t>
  </si>
  <si>
    <t>Board Designated Assets</t>
  </si>
  <si>
    <t>Net, Property, Plant And Equipment</t>
  </si>
  <si>
    <t>Other Long-Term Assets</t>
  </si>
  <si>
    <t xml:space="preserve"> Total Assets</t>
  </si>
  <si>
    <t>Designated Risk Reserve Fund Balance</t>
  </si>
  <si>
    <t>Other Current Liabilities</t>
  </si>
  <si>
    <t>Long Term Liabilities</t>
  </si>
  <si>
    <t>Other Noncurrent Liabilities</t>
  </si>
  <si>
    <t>Total Liabilities</t>
  </si>
  <si>
    <t>Retained Earnings</t>
  </si>
  <si>
    <t>Capital Contributions</t>
  </si>
  <si>
    <t>Total Equity</t>
  </si>
  <si>
    <t>Liabilities and Equities</t>
  </si>
  <si>
    <t>Current Ratio</t>
  </si>
  <si>
    <t>Debt Ratio</t>
  </si>
  <si>
    <t>var</t>
  </si>
  <si>
    <t>***Not part of OCV Financial Statement - Illustrative for Comparison</t>
  </si>
  <si>
    <t>Income Statement</t>
  </si>
  <si>
    <t>Budget</t>
  </si>
  <si>
    <t>Actual</t>
  </si>
  <si>
    <t>Budget
Submitted</t>
  </si>
  <si>
    <t>Budget
Approved</t>
  </si>
  <si>
    <t xml:space="preserve">Projected </t>
  </si>
  <si>
    <t>Revenues</t>
  </si>
  <si>
    <t>Program Target Revenue</t>
  </si>
  <si>
    <t>Other - (Enter Account Here)</t>
  </si>
  <si>
    <t/>
  </si>
  <si>
    <t>Payer Program Support Revenue</t>
  </si>
  <si>
    <t>VHCIP</t>
  </si>
  <si>
    <t>VMNG PMPM General Revenue</t>
  </si>
  <si>
    <t>VMNG PHM Program Pilot - Complex CC</t>
  </si>
  <si>
    <t>Primary Prevention Revenue</t>
  </si>
  <si>
    <t>OUD Investment Revenue</t>
  </si>
  <si>
    <t>UVMMC Self-Funded Pilot Revenue</t>
  </si>
  <si>
    <t>CMMI Revenue</t>
  </si>
  <si>
    <t>Value Based Incentive Fund</t>
  </si>
  <si>
    <t>Informatics Infrastructure Support</t>
  </si>
  <si>
    <t>Grant Revenue</t>
  </si>
  <si>
    <t>Robert Wood Johnson</t>
  </si>
  <si>
    <t>MSO Revenues</t>
  </si>
  <si>
    <t>Adirondack ACO Revenues</t>
  </si>
  <si>
    <t>Other Revenue</t>
  </si>
  <si>
    <t>Member Contributions</t>
  </si>
  <si>
    <t>UVMMC Funding</t>
  </si>
  <si>
    <t>Total Revenues</t>
  </si>
  <si>
    <t>Expenses</t>
  </si>
  <si>
    <t>Payer-Paid FFS***</t>
  </si>
  <si>
    <t>Expected Spending Under (Over) Claims Target****</t>
  </si>
  <si>
    <t>Operational Expenses</t>
  </si>
  <si>
    <t>Salaries and Benefits</t>
  </si>
  <si>
    <t>Contracted Services</t>
  </si>
  <si>
    <t>Software</t>
  </si>
  <si>
    <t>Insurance</t>
  </si>
  <si>
    <t>Supplies</t>
  </si>
  <si>
    <t>Travel</t>
  </si>
  <si>
    <t>Occupancy</t>
  </si>
  <si>
    <t>Other Expenses</t>
  </si>
  <si>
    <t>Reinsurance / Risk Protection</t>
  </si>
  <si>
    <t>PHM/Payment Reform Programs</t>
  </si>
  <si>
    <t>Basic OCV PMPM</t>
  </si>
  <si>
    <t>Complex Care Coordination Program</t>
  </si>
  <si>
    <t>Value-Based Incentive Fund</t>
  </si>
  <si>
    <t>Comprehensive Payment Reform Program</t>
  </si>
  <si>
    <t>Primary Prevention</t>
  </si>
  <si>
    <t>Specialist Program Pilot</t>
  </si>
  <si>
    <t>Innovation Fund</t>
  </si>
  <si>
    <t>RCRs</t>
  </si>
  <si>
    <t>SASH</t>
  </si>
  <si>
    <t>Total Expenses</t>
  </si>
  <si>
    <t>Net Income</t>
  </si>
  <si>
    <t>Other Reportables</t>
  </si>
  <si>
    <t>Monitoring Items*</t>
  </si>
  <si>
    <r>
      <t xml:space="preserve">     Administrative (Operating) Expense Ratio</t>
    </r>
    <r>
      <rPr>
        <vertAlign val="superscript"/>
        <sz val="11"/>
        <color theme="1"/>
        <rFont val="Calibri"/>
        <family val="2"/>
        <scheme val="minor"/>
      </rPr>
      <t>+</t>
    </r>
  </si>
  <si>
    <t xml:space="preserve">     PHM/Payment Reform (less MC SASH &amp; Bpt)/Revenues</t>
  </si>
  <si>
    <t xml:space="preserve">     Operating Margin</t>
  </si>
  <si>
    <t xml:space="preserve">     Total Margin</t>
  </si>
  <si>
    <t>*Will self-calculate with conditional formatting</t>
  </si>
  <si>
    <r>
      <rPr>
        <vertAlign val="superscript"/>
        <sz val="11"/>
        <color theme="1"/>
        <rFont val="Calibri"/>
        <family val="2"/>
        <scheme val="minor"/>
      </rPr>
      <t>+</t>
    </r>
    <r>
      <rPr>
        <sz val="11"/>
        <color theme="1"/>
        <rFont val="Calibri"/>
        <family val="2"/>
        <scheme val="minor"/>
      </rPr>
      <t>Administrative Expense Ratio is calculated as Total Operating Expenses (row 84) divided by Total Revenues (row 62)</t>
    </r>
  </si>
  <si>
    <t>Statement of Cash Flows</t>
  </si>
  <si>
    <t>FY2018 Budget</t>
  </si>
  <si>
    <t>Beginning Cash</t>
  </si>
  <si>
    <t xml:space="preserve">     Operations</t>
  </si>
  <si>
    <t xml:space="preserve">          Excess Revenues over Expenses</t>
  </si>
  <si>
    <t xml:space="preserve">          Depreciation/Amortization</t>
  </si>
  <si>
    <t xml:space="preserve">          (Increase)/Decrease A/R</t>
  </si>
  <si>
    <t xml:space="preserve">          (Increase)/Decrease Other Changes</t>
  </si>
  <si>
    <t xml:space="preserve">     Subtotal Cash from Operations</t>
  </si>
  <si>
    <t xml:space="preserve">     Investing Activity</t>
  </si>
  <si>
    <t xml:space="preserve">          Capital Spending</t>
  </si>
  <si>
    <t xml:space="preserve">               Capital</t>
  </si>
  <si>
    <t xml:space="preserve">               Capitalized Interest</t>
  </si>
  <si>
    <t xml:space="preserve">               Change in Accum Dep Less Depreciation</t>
  </si>
  <si>
    <t xml:space="preserve">               (Increase) Decrease in Capital Assets</t>
  </si>
  <si>
    <t xml:space="preserve">          Subtotal Capital Spending</t>
  </si>
  <si>
    <t xml:space="preserve">          (Increase)/Decrease</t>
  </si>
  <si>
    <t xml:space="preserve">               Funded Depreciation</t>
  </si>
  <si>
    <t xml:space="preserve">               Other LT Assets &amp; Escrowed Bonds and Other</t>
  </si>
  <si>
    <t xml:space="preserve">          Subtotal (Increase)/Decrease</t>
  </si>
  <si>
    <t xml:space="preserve">     Subtotal Cash from Investing Activity</t>
  </si>
  <si>
    <t xml:space="preserve">     Financing Activity</t>
  </si>
  <si>
    <t xml:space="preserve">          Debt (Increase)/Decrease</t>
  </si>
  <si>
    <t xml:space="preserve">               Bonds &amp; Mortgages</t>
  </si>
  <si>
    <t xml:space="preserve">               Repayment</t>
  </si>
  <si>
    <t xml:space="preserve">               Capital Lease &amp; Other LT Debt</t>
  </si>
  <si>
    <t xml:space="preserve">          Manual Adjustment</t>
  </si>
  <si>
    <t xml:space="preserve">          Other</t>
  </si>
  <si>
    <t xml:space="preserve">          Change in Fund Balance less Net Income</t>
  </si>
  <si>
    <t>Net Increase/(Decrease) in Cash</t>
  </si>
  <si>
    <t>Ending Cash Balance</t>
  </si>
  <si>
    <t>Actual*</t>
  </si>
  <si>
    <t>Budgeted</t>
  </si>
  <si>
    <t>Projected</t>
  </si>
  <si>
    <t>Program</t>
  </si>
  <si>
    <t>BCBSVT QHP</t>
  </si>
  <si>
    <t>FY 2018 Actual*</t>
  </si>
  <si>
    <t>$ Change</t>
  </si>
  <si>
    <t>% Change</t>
  </si>
  <si>
    <t>Line of business</t>
  </si>
  <si>
    <t>Member Months</t>
  </si>
  <si>
    <t>PMPM $
Non-Claims</t>
  </si>
  <si>
    <t>PMPM $
Claims</t>
  </si>
  <si>
    <t>Total $</t>
  </si>
  <si>
    <t>MSSP or Next Gen ACO</t>
  </si>
  <si>
    <t>Blueprint (PCP, CHT, SASH)**</t>
  </si>
  <si>
    <t>Other PHM/Payment Reform Programs**</t>
  </si>
  <si>
    <t>Subtotal Medicaid</t>
  </si>
  <si>
    <t>Subtotal Medicare</t>
  </si>
  <si>
    <t>Commercial</t>
  </si>
  <si>
    <t xml:space="preserve"> </t>
  </si>
  <si>
    <t>Vermont Health Connect</t>
  </si>
  <si>
    <t>Large Group</t>
  </si>
  <si>
    <t>Subtotal Commercial</t>
  </si>
  <si>
    <t>Subtotal Other</t>
  </si>
  <si>
    <t>*For FY 2017 and FY 2018, please include the shared savings/shared risk budget (i.e., target).</t>
  </si>
  <si>
    <t>**For the 2018 reporting cycle, Blueprint was not separated by payer and only listed under "Other." Going forward, Blueprint and other PHM/Reform payments will be separated out.</t>
  </si>
  <si>
    <t>Sum</t>
  </si>
  <si>
    <t>Fixed Prospective Payments (FPP)</t>
  </si>
  <si>
    <t>Blueprint - CHT</t>
  </si>
  <si>
    <t>Blueprint - PCMH</t>
  </si>
  <si>
    <t>UVM CHI, RCRs</t>
  </si>
  <si>
    <t>Other Reform Payments</t>
  </si>
  <si>
    <t>Reserves adjustments / Prior Year Reconciliations</t>
  </si>
  <si>
    <t>Total Net FPP Payments &amp; Reserve Adjs</t>
  </si>
  <si>
    <t>Central Vermont Medical Center</t>
  </si>
  <si>
    <t>Northwestern Medical Center</t>
  </si>
  <si>
    <t>Brattleboro Memorial Hospital</t>
  </si>
  <si>
    <t>Springfield Hospital</t>
  </si>
  <si>
    <t>North Country Hospital</t>
  </si>
  <si>
    <t>Dartmouth-Hitchcock</t>
  </si>
  <si>
    <t>Priority Area</t>
  </si>
  <si>
    <t>Social Determinants of Health</t>
  </si>
  <si>
    <t>2019 Clinical Priority Areas</t>
  </si>
  <si>
    <r>
      <t xml:space="preserve">Measure
</t>
    </r>
    <r>
      <rPr>
        <b/>
        <i/>
        <sz val="11"/>
        <color theme="1"/>
        <rFont val="Calibri"/>
        <family val="2"/>
        <scheme val="minor"/>
      </rPr>
      <t>(ACO Specific All-Payer Model Target)</t>
    </r>
  </si>
  <si>
    <t>2018 Activities (From 10/1/18 Submission)</t>
  </si>
  <si>
    <t>Percentage of adults with usual primary care provider</t>
  </si>
  <si>
    <r>
      <rPr>
        <b/>
        <sz val="11"/>
        <color rgb="FFFF0000"/>
        <rFont val="Calibri"/>
        <family val="2"/>
        <scheme val="minor"/>
      </rPr>
      <t>Medicare</t>
    </r>
    <r>
      <rPr>
        <b/>
        <sz val="11"/>
        <color theme="1"/>
        <rFont val="Calibri"/>
        <family val="2"/>
        <scheme val="minor"/>
      </rPr>
      <t xml:space="preserve"> </t>
    </r>
    <r>
      <rPr>
        <sz val="11"/>
        <color theme="1"/>
        <rFont val="Calibri"/>
        <family val="2"/>
        <scheme val="minor"/>
      </rPr>
      <t xml:space="preserve">ACO composite of 5 questions on Getting Timely Care, Appointments and Information
</t>
    </r>
    <r>
      <rPr>
        <i/>
        <sz val="11"/>
        <color theme="4"/>
        <rFont val="Calibri"/>
        <family val="2"/>
        <scheme val="minor"/>
      </rPr>
      <t>(75th percentile compared to Medicare nationally)</t>
    </r>
  </si>
  <si>
    <t>1. OneCare measures Getting Timely Care, Appointments and Information annually using the ACO CAHPS Survey</t>
  </si>
  <si>
    <r>
      <t xml:space="preserve">Percentage of </t>
    </r>
    <r>
      <rPr>
        <b/>
        <sz val="11"/>
        <color rgb="FFFF0000"/>
        <rFont val="Calibri"/>
        <family val="2"/>
        <scheme val="minor"/>
      </rPr>
      <t>Medicaid</t>
    </r>
    <r>
      <rPr>
        <sz val="11"/>
        <color theme="1"/>
        <rFont val="Calibri"/>
        <family val="2"/>
        <scheme val="minor"/>
      </rPr>
      <t xml:space="preserve"> adolescents with well-care visits</t>
    </r>
  </si>
  <si>
    <t xml:space="preserve">1. Adolescent well-care visits is one of OneCare's Clinical Priorities for 2018. 
2. The St. Albans HSA has ongoing work to increase adolescent well-child visit and integrate depression screening as part of the adolescent well-child visit. 
3. The Burlington HSA’s accountable community for health (ACH) is developing a project to increase adolescent well-child visits. </t>
  </si>
  <si>
    <r>
      <t xml:space="preserve">Percentage of </t>
    </r>
    <r>
      <rPr>
        <b/>
        <sz val="11"/>
        <color rgb="FFFF0000"/>
        <rFont val="Calibri"/>
        <family val="2"/>
        <scheme val="minor"/>
      </rPr>
      <t>Medicaid</t>
    </r>
    <r>
      <rPr>
        <sz val="11"/>
        <color rgb="FFFF0000"/>
        <rFont val="Calibri"/>
        <family val="2"/>
        <scheme val="minor"/>
      </rPr>
      <t xml:space="preserve"> </t>
    </r>
    <r>
      <rPr>
        <sz val="11"/>
        <color theme="1"/>
        <rFont val="Calibri"/>
        <family val="2"/>
        <scheme val="minor"/>
      </rPr>
      <t xml:space="preserve">enrollees aligned with ACO
</t>
    </r>
    <r>
      <rPr>
        <i/>
        <sz val="11"/>
        <color theme="4"/>
        <rFont val="Calibri"/>
        <family val="2"/>
        <scheme val="minor"/>
      </rPr>
      <t>(No more than 15 percentage points below % of VT Medicare beneficiaries aligned to ACO)</t>
    </r>
  </si>
  <si>
    <t xml:space="preserve">1. In January 2018 the total number of Medicaid beneficiaries aligned with the ACO was 42,342
2. In August 2018 numbers have dropped to 38,569 total beneficiaries aligned with the ACO due to Medicaid eligibility status
3. In 2017, there were four HSAs participating in the Medicaid program, and in 2018 the number of participating HSAs increased to 10. </t>
  </si>
  <si>
    <t>Deaths related to suicide</t>
  </si>
  <si>
    <t xml:space="preserve">1. OneCare has created enduring educational materials, with associated CME/CEU credits, from its Interdisciplinary Grand Rounds on Suicide. These materials will be available throughout 2018.
2. OneCare is supporting a pilot between SASH and the HowardCenter in  to embed a Howard Center clinician within SASH at two congregant housing sites in Burlington, in part to reduce the stigma of mental health and reduce isolation. 
3. OneCare, along with the Blueprint for Health, have made suicide the topic of the October All-field Team meeting. The planning committee is organizing a panel of providers and representatives of community organizations to speak about suicide, especially among marginalized or minority populations in Vermont. </t>
  </si>
  <si>
    <t>1. The Berlin HSA has initiated a program to induct patients with buprenorphine in ED and also make referrals to MAT from ED. They have also instituted walk-in hours for MAT intake in order to reduce the lag between initiation to engagement in treatment.</t>
  </si>
  <si>
    <r>
      <rPr>
        <b/>
        <sz val="11"/>
        <color rgb="FFFF0000"/>
        <rFont val="Calibri"/>
        <family val="2"/>
        <scheme val="minor"/>
      </rPr>
      <t xml:space="preserve">Multi-Payer </t>
    </r>
    <r>
      <rPr>
        <sz val="11"/>
        <color theme="1"/>
        <rFont val="Calibri"/>
        <family val="2"/>
        <scheme val="minor"/>
      </rPr>
      <t xml:space="preserve">ACO initiation of alcohol and other drug dependence treatment
</t>
    </r>
    <r>
      <rPr>
        <i/>
        <sz val="11"/>
        <color theme="4"/>
        <rFont val="Calibri"/>
        <family val="2"/>
        <scheme val="minor"/>
      </rPr>
      <t>(50th percentile)</t>
    </r>
  </si>
  <si>
    <t>1. Created a simplified summary of the IET measure, designed for OneCare network providers. In 2018, will share the summary widely to help providers meet the measure steward specifications.
2. In 2018, BCBS VT agreed to send OneCare quarterly reports at the TIN-level on four (4) claims-based ACO quality measures for the BCBS QHP program. This included IET. OneCare has since presented these reports at the HSA-level in the ANGLER reporting package to HSAs in the BCBS QHP ACO program. 
3.OneCare is participating in a Medicaid process improvement plan (PIP) with DVHA to improve the initiation and engagement of treatment (IET) for substance use disorders rate for patients in the Medicaid program. Currently the IET PIP team is educating Medicaid substance use disorder (SUD) services providers on the availability to use telemedicine in their practice. The IET PIP will monitor utilization of telemedicine services among the targeted providers to assess if telemedicine increases access to SUD services.</t>
  </si>
  <si>
    <r>
      <rPr>
        <b/>
        <sz val="11"/>
        <color rgb="FFFF0000"/>
        <rFont val="Calibri"/>
        <family val="2"/>
        <scheme val="minor"/>
      </rPr>
      <t>Multi-Payer</t>
    </r>
    <r>
      <rPr>
        <sz val="11"/>
        <color theme="1"/>
        <rFont val="Calibri"/>
        <family val="2"/>
        <scheme val="minor"/>
      </rPr>
      <t xml:space="preserve"> ACO engagement of alcohol and other drug dependence treatment
</t>
    </r>
    <r>
      <rPr>
        <i/>
        <sz val="11"/>
        <color theme="4"/>
        <rFont val="Calibri"/>
        <family val="2"/>
        <scheme val="minor"/>
      </rPr>
      <t>(75th percentile)</t>
    </r>
  </si>
  <si>
    <t>1. Created a simplified summary of the IET measure, designed for OneCare network providers. In 2018, will share the summary widely to help providers meet the measure steward specifications.
2. In 2018, BlueCross and BlueShield of Vermont agreed to send OneCare quarterly reports at the TIN-level on four (4) claims-based ACO quality measures for the BCBS QHP program. This included IET. OneCare has since presented these reports at the HSA-level in the ANGLER reporting suite to HSAs in the BCBS QHP ACO program. 
3. OneCare is participating in a Medicaid process improvement plan (PIP) with DVHA to improve the initiation and engagement of treatment (IET) for substance use disorders rate for patients in the Medicaid program. Currently the IET PIP team is educating Medicaid substance use disorder (SUD) services providers on the availability to use telemedicine in their practice. The IET PIP will monitor utilization of telemedicine services among the targeted providers to assess if telemedicine increases access to SUD services.</t>
  </si>
  <si>
    <r>
      <rPr>
        <b/>
        <sz val="11"/>
        <color rgb="FFFF0000"/>
        <rFont val="Calibri"/>
        <family val="2"/>
        <scheme val="minor"/>
      </rPr>
      <t>Multi-Payer</t>
    </r>
    <r>
      <rPr>
        <sz val="11"/>
        <color theme="1"/>
        <rFont val="Calibri"/>
        <family val="2"/>
        <scheme val="minor"/>
      </rPr>
      <t xml:space="preserve"> ACO 30-day follow-up after discharge from ED for mental health
</t>
    </r>
    <r>
      <rPr>
        <i/>
        <sz val="11"/>
        <color theme="4"/>
        <rFont val="Calibri"/>
        <family val="2"/>
        <scheme val="minor"/>
      </rPr>
      <t>(60%)</t>
    </r>
  </si>
  <si>
    <t xml:space="preserve">1. Created a simplified summary of the FUM measure, designed for OneCare network providers. In 2018, will share the summary widely to help providers meet the measure steward specifications.
2. In 2018, BCBS VT agreed to send OneCare quarterly reports at the TIN-level on four (4) claims-based ACO quality measures for the BCBS QHP program. This included FUM. OneCare has since presented these reports at the HSA-level in the ANGLER reporting suite to HSAs in the BCBS QHP ACO program. </t>
  </si>
  <si>
    <r>
      <rPr>
        <b/>
        <sz val="11"/>
        <color rgb="FFFF0000"/>
        <rFont val="Calibri"/>
        <family val="2"/>
        <scheme val="minor"/>
      </rPr>
      <t>Multi-Payer</t>
    </r>
    <r>
      <rPr>
        <sz val="11"/>
        <color theme="1"/>
        <rFont val="Calibri"/>
        <family val="2"/>
        <scheme val="minor"/>
      </rPr>
      <t xml:space="preserve"> ACO 30-day follow-up after discharge for alcohol or other drug dependence
</t>
    </r>
    <r>
      <rPr>
        <i/>
        <sz val="11"/>
        <color theme="4"/>
        <rFont val="Calibri"/>
        <family val="2"/>
        <scheme val="minor"/>
      </rPr>
      <t>(40%)</t>
    </r>
  </si>
  <si>
    <t>1. Created a simplified summary of FUA, designed for OneCare network providers. In 2018, will share the summary widely to help providers meet the measure steward specifications.
2. The St. Albans HSA has a developing partnership between the Northwestern Medical Center (NMC) ED and community counseling/support services to increase follow up after ED visits for mental health reasons and substance use disorders.</t>
  </si>
  <si>
    <t>Number of mental health and substance abuse-related ED visits</t>
  </si>
  <si>
    <t>% of Vermont providers checking prescription drug monitoring program before prescribing opioids</t>
  </si>
  <si>
    <t xml:space="preserve">1. Burlington HSA, the UVMMC office of primary care and AHEC program started the Project ECHO program for the Treatment of Chronic Pain. The ECHO Program highlights best practices and evidence-based care for treating patients who experience chronic pain, and disseminates the best practices to provider’s participating in the program. </t>
  </si>
  <si>
    <r>
      <rPr>
        <b/>
        <sz val="11"/>
        <color rgb="FFFF0000"/>
        <rFont val="Calibri"/>
        <family val="2"/>
        <scheme val="minor"/>
      </rPr>
      <t>Multi-Payer</t>
    </r>
    <r>
      <rPr>
        <sz val="11"/>
        <color theme="1"/>
        <rFont val="Calibri"/>
        <family val="2"/>
        <scheme val="minor"/>
      </rPr>
      <t xml:space="preserve"> ACO screening and follow-up for clinical depression and follow-up plan
</t>
    </r>
    <r>
      <rPr>
        <i/>
        <sz val="11"/>
        <color theme="4"/>
        <rFont val="Calibri"/>
        <family val="2"/>
        <scheme val="minor"/>
      </rPr>
      <t>(75th percentile compared to Medicare nationally)</t>
    </r>
  </si>
  <si>
    <t>1. In early 2018, OneCare released a simplified summary of this measure and its specifications for OneCare network providers to use as a reference in meeting the measure. The goal of the document is to improve documentation in order to better capture the work that is likely already happening in the provider's office. 
2. In July 2018, OneCare started quarterly manual data collection with a voluntary group of hospitals and health care organizations. This measure is one of the pilot measures that OneCare will be providing organizations with regular feedback.</t>
  </si>
  <si>
    <t>#per 10,000 population ages 18-64 receiving medication assisted treatment (MAT)</t>
  </si>
  <si>
    <t>Statewide prevalence of chronic disease: COPD</t>
  </si>
  <si>
    <t>1. OneCare has created enduring educational materials, with associated CME/CEU credits, from its Interdisciplinary Grand Rounds on COPD. These materials will be available throughout 2018.
2. In the Bennington HSA, rehab facilities have created open times to provide ongoing support for cardiac and pulmonary rehab patients (COPD). Patients attending the pulmonary rehab maintenance program have a 0% rate of readmission at this time. The Bennington HSA has also established a multidisciplinary group to increase use of palliative care and pulmonary rehab. 
3. In the St Albans HSA, COPD admissions are data driven using staging algorithms.</t>
  </si>
  <si>
    <t>Statewide prevalence of chronic disease: hypertension</t>
  </si>
  <si>
    <t>OneCare completed a Controlling Hypertension quality improvement project early in 2018 and produced a Network Success Story highlighting the improvements in one local practice that achieved its goal.</t>
  </si>
  <si>
    <t>Statewide prevalence of chronic disease: diabetes</t>
  </si>
  <si>
    <t>1. OneCare is leading, along with their partners in VDH, QIN-QIO, SASH, and the Blueprint for Health, a 10-month Learning Collaborative on the prevention and management of diabetes. 13 practice teams from across Vermont are participating in the Collaborative. The focus of the collaborative is to improve the rate of patients with diabetes with poor control of their A1c (&gt;9%). 
2. OneCare has created enduring educational materials, with associated CME/CEU credits, from its Interdisciplinary Grand Rounds on Population Health and Diabetes. These materials will be available throughout 2018.</t>
  </si>
  <si>
    <r>
      <rPr>
        <b/>
        <sz val="11"/>
        <color rgb="FFFF0000"/>
        <rFont val="Calibri"/>
        <family val="2"/>
        <scheme val="minor"/>
      </rPr>
      <t>Medicare</t>
    </r>
    <r>
      <rPr>
        <sz val="11"/>
        <color theme="1"/>
        <rFont val="Calibri"/>
        <family val="2"/>
        <scheme val="minor"/>
      </rPr>
      <t xml:space="preserve"> ACO chronic disease composite: Diabetes HbA1c poor control; controlling high blood pressure; and all-cause unplanned admissions for patients with multiple chronic conditions
</t>
    </r>
    <r>
      <rPr>
        <i/>
        <sz val="11"/>
        <color theme="4"/>
        <rFont val="Calibri"/>
        <family val="2"/>
        <scheme val="minor"/>
      </rPr>
      <t>(75th percentile compared to Medicare nationally)</t>
    </r>
  </si>
  <si>
    <t>1. In early 2018, OneCare released a simplified summary of each of these clinical measures and their specifications for OneCare network providers to use as a reference in meeting the measures. The goal of the summaries is to improve documentation in order to better capture the work that is likely already happening in the provider's office.
2. OneCare is developing tools and reporting around the 3M created algorithm to identify potentially preventable readmisions.. The PPR report is included in the quarterly ANGLER suite of reporting at this time and OneCare is exploring other possible uses for the algorithm with OneCare network providers. 
3. In the Bennington HSA, a community-based RN Clinical Nurse Specialist follows the utilization and cases of high and very high risk individuals to address root cause of re-hospitalization and acute care admissions. Additionally, RNs embedded in primary care practices follow-up by telephone post-hospital discharge for med reconciliation and assessment of post discharge needs. During the follow-up calls, referrals are made to services and agencies to support individual’s medical and social determinant needs. 
4. In the Burlington HSA, there is a plan to hire a total of 14 RN care managers at UVMMC to support high-risk patient care coordination. 
5. In the Berlin HSA, quality improvement projects are underway to address both readmissions and ED utilization through care coordination. For the readmission project, a readmission process redesign is planned at CVMC and the project will be aligned with an ongoing primary care practice redesign to include targeted care coordination. For the ED utilization, the Berlin HSA is targeting patients with four (4) or more ED visits within 90 days.  This project will involve ED follow up in the practices and work with the community health team (CHT) and other stakeholders involved in the patient’s care; bidirectional communication will be a cornerstone of the initiative.</t>
  </si>
  <si>
    <t>Percentage of VT residents receiving appropriate asthma medication management</t>
  </si>
  <si>
    <t>1. On October 15, 2018, OneCare will host an Interdisciplinary Grand Rounds on Asthma in the Pediatric Patient.</t>
  </si>
  <si>
    <r>
      <rPr>
        <b/>
        <sz val="11"/>
        <color rgb="FFFF0000"/>
        <rFont val="Calibri"/>
        <family val="2"/>
        <scheme val="minor"/>
      </rPr>
      <t>Multi-Payer</t>
    </r>
    <r>
      <rPr>
        <sz val="11"/>
        <color theme="1"/>
        <rFont val="Calibri"/>
        <family val="2"/>
        <scheme val="minor"/>
      </rPr>
      <t xml:space="preserve"> ACO tobacco use assessment and cessation intervention
</t>
    </r>
    <r>
      <rPr>
        <i/>
        <sz val="11"/>
        <color theme="4"/>
        <rFont val="Calibri"/>
        <family val="2"/>
        <scheme val="minor"/>
      </rPr>
      <t>(75th percentile compared to Medicare nationally)</t>
    </r>
  </si>
  <si>
    <t>1. In early 2018, OneCare released a simplified summary of this measure and its specifications for OneCare network providers to use as a reference in meeting the measure. The goal of the document is to improve documentation in order to better capture the work that is likely already happening in the provider's office. 
2. In July 2018, OneCare started monthly data abstractions on hospitals and health care organizations that requested to participate. This measure is one of the pilot measures that OneCare will be providing regular feedback on.</t>
  </si>
  <si>
    <t>Blue Cross Blue Shield</t>
  </si>
  <si>
    <t>Adolescent Well Care Visits</t>
  </si>
  <si>
    <t>ACO All-Cause Readmissions</t>
  </si>
  <si>
    <t>Diabetes Millitus: HbA1c Poor Control</t>
  </si>
  <si>
    <t>Hypertension: Controlling High Blood Pressure</t>
  </si>
  <si>
    <t>Follow-up after Hospitalization for Mental Illness (7-day)</t>
  </si>
  <si>
    <t>CAHPS Patient Experience: Care Coordination Composite Score</t>
  </si>
  <si>
    <t>Developmental Screening in the First Three Years of Life</t>
  </si>
  <si>
    <t>CAHPS Tobacco Cessation: "Did your provider talk with you about smoking?"</t>
  </si>
  <si>
    <t>All-Cause Unplanned Admissions for Patients with Multiple Chronic Conditions</t>
  </si>
  <si>
    <t>PCMH CAHPS Survey Composite Measures collected by DVHA</t>
  </si>
  <si>
    <t xml:space="preserve">Risk-Standardized, All-Condition Readmission </t>
  </si>
  <si>
    <t>Preventive Care and Screening: Influenza Immunization</t>
  </si>
  <si>
    <t>Colorectal Cancer Screening</t>
  </si>
  <si>
    <t>CAHPS: Access to Care</t>
  </si>
  <si>
    <t>HSA</t>
  </si>
  <si>
    <t>Risk_cat</t>
  </si>
  <si>
    <t>Lives</t>
  </si>
  <si>
    <t>Primary Investment Type</t>
  </si>
  <si>
    <t>Secondary Investment Type</t>
  </si>
  <si>
    <t>Program Name</t>
  </si>
  <si>
    <t>Program Description</t>
  </si>
  <si>
    <t>Investment Amount</t>
  </si>
  <si>
    <t>Operational Model</t>
  </si>
  <si>
    <t>Financial Model</t>
  </si>
  <si>
    <t>PMPM Amount (If Applicable)</t>
  </si>
  <si>
    <t>Recipients</t>
  </si>
  <si>
    <t>Part 4. ACO Payer Programs</t>
  </si>
  <si>
    <t>Part 6. ACO Financial Plan - Appendix 6.1:  Balance Sheet</t>
  </si>
  <si>
    <t>Part 6. ACO Financial Plan - Appendix 6.2:  Income Statement</t>
  </si>
  <si>
    <t>Part 6. ACO Financial Plan - Appendix 6.3:  Cash Flow</t>
  </si>
  <si>
    <t>Using CareNavigator? Y/N</t>
  </si>
  <si>
    <t>No. of attributed patients in CareNavigator</t>
  </si>
  <si>
    <t>No. of attributed patients with Shared Care plans</t>
  </si>
  <si>
    <t>No. of Patients in Care Navigator with assigned Status</t>
  </si>
  <si>
    <t>In Outreach</t>
  </si>
  <si>
    <t>Engaged</t>
  </si>
  <si>
    <t>Declined</t>
  </si>
  <si>
    <t>Care Coordination Not Needed</t>
  </si>
  <si>
    <t>Moved</t>
  </si>
  <si>
    <t>Deceased</t>
  </si>
  <si>
    <t>PC</t>
  </si>
  <si>
    <t>AAA</t>
  </si>
  <si>
    <t>DA</t>
  </si>
  <si>
    <t>HHH</t>
  </si>
  <si>
    <t xml:space="preserve">Part 7. ACO Quality, Population Health, Model of Care, and Community Integration Initiatives </t>
  </si>
  <si>
    <t>Part 7. ACO Quality, Population Health, Model of Care, and Community Integration Initiatives</t>
  </si>
  <si>
    <t>Appendix 7.3: ACO Population Risk Stratification Summary Analysis</t>
  </si>
  <si>
    <t>No. Patients with Lead Care Coordinator from…</t>
  </si>
  <si>
    <t>If No CareNavigator, Other? Why?</t>
  </si>
  <si>
    <t>HSA City</t>
  </si>
  <si>
    <t>Organization type</t>
  </si>
  <si>
    <t>MAT</t>
  </si>
  <si>
    <t>Payment Type</t>
  </si>
  <si>
    <t>Participant Type</t>
  </si>
  <si>
    <t>Community Hospital Owned</t>
  </si>
  <si>
    <t>Yes</t>
  </si>
  <si>
    <t>Preferred Provider</t>
  </si>
  <si>
    <t>Hospital</t>
  </si>
  <si>
    <t>Home Health Hospice</t>
  </si>
  <si>
    <t>FQHC</t>
  </si>
  <si>
    <t>No</t>
  </si>
  <si>
    <t>FFS</t>
  </si>
  <si>
    <t>Participating Provider</t>
  </si>
  <si>
    <t>Hospital - Academic</t>
  </si>
  <si>
    <t>Hospital - Academic Owned</t>
  </si>
  <si>
    <t>Independent-Primary Care</t>
  </si>
  <si>
    <t>Hospital - CAH</t>
  </si>
  <si>
    <t>Independent</t>
  </si>
  <si>
    <t>TBD</t>
  </si>
  <si>
    <t>Independent-Specialist</t>
  </si>
  <si>
    <t xml:space="preserve">Not Participating </t>
  </si>
  <si>
    <t>Home Health</t>
  </si>
  <si>
    <t>Naturopath</t>
  </si>
  <si>
    <t>Skilled Nursing Facility</t>
  </si>
  <si>
    <t>PCP</t>
  </si>
  <si>
    <t>Designated Agency</t>
  </si>
  <si>
    <t>PCP and Specialist</t>
  </si>
  <si>
    <t>SNF</t>
  </si>
  <si>
    <t>Special Service Agency</t>
  </si>
  <si>
    <t>Specialist</t>
  </si>
  <si>
    <t>*for 2.1 lists</t>
  </si>
  <si>
    <t>Provider Type 
(Other - explain)</t>
  </si>
  <si>
    <t>Yes/No</t>
  </si>
  <si>
    <r>
      <t>ACO Scale Target Initiatives and Program Alignment Form</t>
    </r>
    <r>
      <rPr>
        <sz val="12"/>
        <color theme="1"/>
        <rFont val="Times New Roman"/>
        <family val="1"/>
      </rPr>
      <t xml:space="preserve"> </t>
    </r>
  </si>
  <si>
    <t>BCBS - QHP</t>
  </si>
  <si>
    <t>BCBSVT - Self Funded</t>
  </si>
  <si>
    <t>BCBSVT - QHP</t>
  </si>
  <si>
    <t>MVP - QHP</t>
  </si>
  <si>
    <t>Current Year Projections (2020)</t>
  </si>
  <si>
    <t>Budget Year (2021)</t>
  </si>
  <si>
    <t>MVP - Self Funded</t>
  </si>
  <si>
    <t>Medicare ACO Initiative</t>
  </si>
  <si>
    <t>Payment Type by Payer Program</t>
  </si>
  <si>
    <t>Expected Attribution by Payer Program</t>
  </si>
  <si>
    <t>[Add Payer Program]</t>
  </si>
  <si>
    <t>TCOC</t>
  </si>
  <si>
    <t>Settlement</t>
  </si>
  <si>
    <t>Appendix 4.3: Projected and Budgeted Trend Rates, by Payer Program</t>
  </si>
  <si>
    <t>Appendix 4.4: TCOC Budget Year Targets by Payer, by HSA (2021)</t>
  </si>
  <si>
    <t>Appendix 4.1: TCOC Prior Year Performance by Payer, by HSA (2019)</t>
  </si>
  <si>
    <t>Appendix 4.2: TCOC Current Year Projected Performance by Payer, by HSA (2020)</t>
  </si>
  <si>
    <t>Part 5. Risk Management</t>
  </si>
  <si>
    <t>BCBS - Self funded</t>
  </si>
  <si>
    <t>Part 6. ACO Budget</t>
  </si>
  <si>
    <t>Position Title</t>
  </si>
  <si>
    <t>Appendix 5.3: Shared Savings and Losses</t>
  </si>
  <si>
    <t xml:space="preserve"> Total ACO-wide</t>
  </si>
  <si>
    <t>BCBSVT Self Funded</t>
  </si>
  <si>
    <t>MVP QHP</t>
  </si>
  <si>
    <t>Expected TCOC</t>
  </si>
  <si>
    <t>Actual TCOC</t>
  </si>
  <si>
    <t>Appendix 6.4: Sources and Uses</t>
  </si>
  <si>
    <t>Hospital Dues</t>
  </si>
  <si>
    <t>Total Health Services Spending</t>
  </si>
  <si>
    <t>Total Operational Expenses</t>
  </si>
  <si>
    <t>Total PHM/Payment Reform Programs</t>
  </si>
  <si>
    <t>Payer-Paid FFS</t>
  </si>
  <si>
    <t>Expected Spending Under (Over) Claims Target</t>
  </si>
  <si>
    <t>Other State/Federal</t>
  </si>
  <si>
    <t>Social Service Integration</t>
  </si>
  <si>
    <t>Preventing Hospital (re)Admissions</t>
  </si>
  <si>
    <t>Lifestyle Choices</t>
  </si>
  <si>
    <t>Childhood  Experiences/Trauma</t>
  </si>
  <si>
    <t>Increase Access to Primary Care</t>
  </si>
  <si>
    <t>Reducing Deaths Due to Suicide and Drug Overdose</t>
  </si>
  <si>
    <t>Reducing Prevalence of Morbidity and Chronic Disease</t>
  </si>
  <si>
    <t>Designated Mental Health Agencies</t>
  </si>
  <si>
    <t>Area Agencies on Aging</t>
  </si>
  <si>
    <t>Primary Care</t>
  </si>
  <si>
    <t>Specialty Providers</t>
  </si>
  <si>
    <t>Hospitals</t>
  </si>
  <si>
    <t>Home Health Agencies</t>
  </si>
  <si>
    <t>Housing Providers</t>
  </si>
  <si>
    <t>Other social services and community organizations</t>
  </si>
  <si>
    <t>Blueprint for Health - PCMH</t>
  </si>
  <si>
    <t>Blueprint for Health - Support and Services at Home (SASH)</t>
  </si>
  <si>
    <t>Blueprint for Health - Community Health Teams</t>
  </si>
  <si>
    <t>Reducing Length of Hospital Stay</t>
  </si>
  <si>
    <t>Expanding Primary Care Capacity</t>
  </si>
  <si>
    <t>BCBSVT - Self funded</t>
  </si>
  <si>
    <t>All-Payer ACO Model (ACO Specific) Goal #1: Increase Access to Primary Care</t>
  </si>
  <si>
    <t>All-Payer ACO Model (ACO Specific) Goal #2: Reduce Deaths Related to Suicide and Drug Overdose</t>
  </si>
  <si>
    <t>All-Payer ACO Model (ACO Specific) Goal #3: Reduce Prevalence and Morbidity of Chronic Disease (COPD, Hypertension, Diabetes)</t>
  </si>
  <si>
    <t>MVP</t>
  </si>
  <si>
    <t>2020 Activities</t>
  </si>
  <si>
    <t>Planned Changes and/or Additions for 2021</t>
  </si>
  <si>
    <t>2020 Clinical Priority Areas</t>
  </si>
  <si>
    <t>Appendix 7.1: ACO Clinical Priorities</t>
  </si>
  <si>
    <t>Appendix 6.7: ACO Management Compensation</t>
  </si>
  <si>
    <t>TOTAL Upside Risk Adjustment</t>
  </si>
  <si>
    <t>Projected Membership (via Attribution Methodologies)</t>
  </si>
  <si>
    <t>Average Member Months</t>
  </si>
  <si>
    <t>Revenue</t>
  </si>
  <si>
    <t>Projected PMPM $</t>
  </si>
  <si>
    <t>Claims &amp; Non-Claims health PMPM $</t>
  </si>
  <si>
    <t>Blueprint PMPM $ (Medicare only)</t>
  </si>
  <si>
    <t>Total Projected Revenue</t>
  </si>
  <si>
    <t>Revenue at Risk</t>
  </si>
  <si>
    <t>Risk Corridor (+ / -)</t>
  </si>
  <si>
    <t>Risk Share Percentage</t>
  </si>
  <si>
    <t>Downside Risk
(Max Shared Losses)</t>
  </si>
  <si>
    <t>Upside Risk
(Max Shared Savings)</t>
  </si>
  <si>
    <t>Appendix 5.1: ACO Risk by Payer</t>
  </si>
  <si>
    <t>Effective % of Revenue at Risk</t>
  </si>
  <si>
    <t>TOTAL Attribution</t>
  </si>
  <si>
    <t>%</t>
  </si>
  <si>
    <t>Southwestern VT Medical Center</t>
  </si>
  <si>
    <t>Berlin</t>
  </si>
  <si>
    <t>The University of Vermont Medical Center</t>
  </si>
  <si>
    <t>Lebanon</t>
  </si>
  <si>
    <t>Porter Medical Center</t>
  </si>
  <si>
    <t>Copley Hospital</t>
  </si>
  <si>
    <t>Gifford Medical Center</t>
  </si>
  <si>
    <t>Rutland Regional Medical Center</t>
  </si>
  <si>
    <t>Northeastern VT Regional Hospital</t>
  </si>
  <si>
    <t>Grace Cottage Hospital</t>
  </si>
  <si>
    <t>Townshend</t>
  </si>
  <si>
    <t>Mt. Ascutney Hospital &amp; Health Ctr</t>
  </si>
  <si>
    <t>Windsor</t>
  </si>
  <si>
    <t>Risk Mitigation 1 - OCV Medicare 3rd Party Risk Reinsurance</t>
  </si>
  <si>
    <t>[Risk Mitigation 2 - Add Other Risk Mitigation]</t>
  </si>
  <si>
    <t>Appendix 5.2: Risk by Payer by Risk-bearing Entity</t>
  </si>
  <si>
    <t>MRL $</t>
  </si>
  <si>
    <t>MRL %</t>
  </si>
  <si>
    <t>Total Risk %</t>
  </si>
  <si>
    <t>Total Target</t>
  </si>
  <si>
    <t>Maximum Risk/Savings</t>
  </si>
  <si>
    <t>Appendix 6.5: Per Member Per Month Revenue by Payer</t>
  </si>
  <si>
    <t>FY 2019 Actual*</t>
  </si>
  <si>
    <t>FY 2020 Projected*</t>
  </si>
  <si>
    <t>FY 2021 Budget</t>
  </si>
  <si>
    <t>Other PHM/Pmt Reform (not included above)**</t>
  </si>
  <si>
    <t>Appendix 4.5: Service Risk by Payer by HSA</t>
  </si>
  <si>
    <t>PC - Independent</t>
  </si>
  <si>
    <t>PC - Hospital Owned</t>
  </si>
  <si>
    <t>Specialist - Independent</t>
  </si>
  <si>
    <t>Appendix 2.2: 2021 Provider Lists (electronic only)</t>
  </si>
  <si>
    <t>Appendix 7.2: Population Health and Payment Reform Details</t>
  </si>
  <si>
    <t>Appendix 7.4: CareNavigator</t>
  </si>
  <si>
    <t>Appendix 7.7: ACO Activities related to the Vermont All-Payer Model ACO Agreement Population Health and Quality Goal6</t>
  </si>
  <si>
    <t>Patient Risk Level</t>
  </si>
  <si>
    <t>Appendix 7.5: Care Coordination by HSA by Patient Risk Level</t>
  </si>
  <si>
    <r>
      <t>Total Shared Savings / (Loss) to ACO -</t>
    </r>
    <r>
      <rPr>
        <b/>
        <i/>
        <sz val="12"/>
        <color theme="1"/>
        <rFont val="Calibri"/>
        <family val="2"/>
        <scheme val="minor"/>
      </rPr>
      <t xml:space="preserve"> with fees</t>
    </r>
  </si>
  <si>
    <r>
      <t>Total Shared Savings / (Loss) to ACO (with fees) -</t>
    </r>
    <r>
      <rPr>
        <b/>
        <i/>
        <sz val="12"/>
        <color theme="1"/>
        <rFont val="Calibri"/>
        <family val="2"/>
        <scheme val="minor"/>
      </rPr>
      <t xml:space="preserve"> without fees</t>
    </r>
  </si>
  <si>
    <t>FPP - reconcilied to FFS</t>
  </si>
  <si>
    <t>Part 6. ACO Budget - UNDER DEVELOPMENT</t>
  </si>
  <si>
    <t>FPP - risk-based</t>
  </si>
  <si>
    <t>Other risk-based method</t>
  </si>
  <si>
    <t>Net ACO Risk</t>
  </si>
  <si>
    <t>Total ACO Risk</t>
  </si>
  <si>
    <t>Risk Tranfer</t>
  </si>
  <si>
    <t>Risk Mitigation</t>
  </si>
  <si>
    <t xml:space="preserve">* Please report Shared Savings (Loss) by Performance Year, irrespective of the timing of settlement. If settlement is not final, indicate this is a current best estimate of actual results. </t>
  </si>
  <si>
    <t>Please complete word document.</t>
  </si>
  <si>
    <t>FY2019 Budget Approved</t>
  </si>
  <si>
    <t>FY2018
Actuals</t>
  </si>
  <si>
    <t>FY2020 Budget Submitted</t>
  </si>
  <si>
    <t>FY2019
Actuals</t>
  </si>
  <si>
    <t>FY2020 Budget Approved</t>
  </si>
  <si>
    <t>FY2020 Projected</t>
  </si>
  <si>
    <t>FY2021 Budget Submitted</t>
  </si>
  <si>
    <t>2020B - 2020P
$ Change</t>
  </si>
  <si>
    <t>2020B - 2020P
% Change</t>
  </si>
  <si>
    <t>2020B - 2021B
$ Change</t>
  </si>
  <si>
    <t>2020B - 2021B
% Change</t>
  </si>
  <si>
    <t>2020P - 2021B
$ Change</t>
  </si>
  <si>
    <t>2020P - 2021B
% Change</t>
  </si>
  <si>
    <t>FY2018  Actual</t>
  </si>
  <si>
    <t>FY2019 Budget</t>
  </si>
  <si>
    <t>FY2019  Actual</t>
  </si>
  <si>
    <t>FY2020 Budget</t>
  </si>
  <si>
    <t>FY2020  Projected</t>
  </si>
  <si>
    <t>FY2021 Budget</t>
  </si>
  <si>
    <t>FY17 Actual</t>
  </si>
  <si>
    <t>Non-HSA Aligned</t>
  </si>
  <si>
    <t>Attribution (Avg.)</t>
  </si>
  <si>
    <t>N/A</t>
  </si>
  <si>
    <t>BCBSVT - Self-Funded</t>
  </si>
  <si>
    <t xml:space="preserve">Medicaid Traditional </t>
  </si>
  <si>
    <t>Medicaid Expanded</t>
  </si>
  <si>
    <t>BCBSVT - Primary</t>
  </si>
  <si>
    <t>Data Pending</t>
  </si>
  <si>
    <t>Medicare *</t>
  </si>
  <si>
    <t>Medicaid - Traditional</t>
  </si>
  <si>
    <t>Medicaid - Expanded</t>
  </si>
  <si>
    <t>BCBSVT - QHP **</t>
  </si>
  <si>
    <t>BCBSVT - Primary **</t>
  </si>
  <si>
    <t>MVP - QHP **</t>
  </si>
  <si>
    <t xml:space="preserve"> * Does not include a factor for Blueprint</t>
  </si>
  <si>
    <t>** Spend numbers are the allowed amounts to provide a stable comparison between years</t>
  </si>
  <si>
    <t>Medicaid Traditional</t>
  </si>
  <si>
    <t xml:space="preserve">Medicaid Expanded </t>
  </si>
  <si>
    <t>Blueprint</t>
  </si>
  <si>
    <t>OCV Total Cost of Care at Risk by Payer FY 2021</t>
  </si>
  <si>
    <t>BCBS Primary - Risk</t>
  </si>
  <si>
    <t>Risk Transferred to Providers</t>
  </si>
  <si>
    <t>Risk Bearing Entity (RBE) *</t>
  </si>
  <si>
    <t>Risk Mitigation $</t>
  </si>
  <si>
    <t>OneCare Vermont</t>
  </si>
  <si>
    <t>2020 **</t>
  </si>
  <si>
    <t>* If settlement not final, indicate this is a current best estimate of actual results</t>
  </si>
  <si>
    <t>** 2020 projections are based on current claims measured against the current targets. Any pending target adjustments in response to COVID-19 are not incorporated in these figures.</t>
  </si>
  <si>
    <t>Reserves</t>
  </si>
  <si>
    <t>Accounts Receivable - Settlement w/ Payers</t>
  </si>
  <si>
    <t>Accounts Receivable - Settlement w/ Network</t>
  </si>
  <si>
    <t>Deferred Revenue</t>
  </si>
  <si>
    <t>Due to Related Parties</t>
  </si>
  <si>
    <t>Accounts Payable</t>
  </si>
  <si>
    <t>Accounts Payable - Settlement w/ Payers</t>
  </si>
  <si>
    <t>Accounts Payable - Settlement w/ Network</t>
  </si>
  <si>
    <t>Actual ^</t>
  </si>
  <si>
    <t>Medicare - Claims</t>
  </si>
  <si>
    <t>Medicare - Shared Savings Carryforward</t>
  </si>
  <si>
    <t>Commercial - Self-Funded</t>
  </si>
  <si>
    <t>Commercial - QHP Program Reform Pilot Support</t>
  </si>
  <si>
    <t>Commercial - Self-Funded Programs Revenue</t>
  </si>
  <si>
    <t>BCBSVT Primary Revenue</t>
  </si>
  <si>
    <t>State Support</t>
  </si>
  <si>
    <t>Delivery System Reform</t>
  </si>
  <si>
    <t>Vermont Department of Health</t>
  </si>
  <si>
    <t>CAC Revenues</t>
  </si>
  <si>
    <t>Blueprint Self-Management Contract</t>
  </si>
  <si>
    <t>Deferred Dues</t>
  </si>
  <si>
    <t>Deferred VBIF</t>
  </si>
  <si>
    <t>Settlement Income - Payers</t>
  </si>
  <si>
    <t>Settlement Income - Network</t>
  </si>
  <si>
    <t>Fixed Payment Allocation</t>
  </si>
  <si>
    <t>Settlement Expense - Payers</t>
  </si>
  <si>
    <t>Settlement Expense - Network</t>
  </si>
  <si>
    <t xml:space="preserve">   Insurance/Risk Protection</t>
  </si>
  <si>
    <t>Meetings</t>
  </si>
  <si>
    <t>Professional Development</t>
  </si>
  <si>
    <t>Value-Based Incentive Fund - Total</t>
  </si>
  <si>
    <t>Specialist Program</t>
  </si>
  <si>
    <t>VBIF Quality Initiatives</t>
  </si>
  <si>
    <t>PCMH Payments</t>
  </si>
  <si>
    <t>Community Health Team Payments</t>
  </si>
  <si>
    <t>Primary Care Engagement Investment</t>
  </si>
  <si>
    <t>*** OneCare does not receive these dollars - they are merely part of the TCOC target</t>
  </si>
  <si>
    <t>^^ These statements are not prepared in accordance with GAAP standards. They are to be used solely for the purposes of budget comparisons.</t>
  </si>
  <si>
    <t xml:space="preserve"> ^ Pre-Audit Estimates</t>
  </si>
  <si>
    <t>**** Does not factor in risk corridor limits or upside/downside arrangement adjustments; Excludes Medicare shared savings carryover</t>
  </si>
  <si>
    <t>Fixed Prospective Payments</t>
  </si>
  <si>
    <t xml:space="preserve">     Subtotal Cash from Financing Activity</t>
  </si>
  <si>
    <t xml:space="preserve">     Subtotal Other Changes</t>
  </si>
  <si>
    <t>Expenses (Uses)/Revenue (Sources)</t>
  </si>
  <si>
    <t>Other *</t>
  </si>
  <si>
    <t>OneCare Fixed Payments</t>
  </si>
  <si>
    <t>n/a</t>
  </si>
  <si>
    <t>Self-insured: UVMMC</t>
  </si>
  <si>
    <t>BCBSVT Primary</t>
  </si>
  <si>
    <t>^ Reflects actual contracted total cost of care benchmarks</t>
  </si>
  <si>
    <t>Total Cost of Care by payer</t>
  </si>
  <si>
    <t>FY 2020 Budget ^</t>
  </si>
  <si>
    <t>General</t>
  </si>
  <si>
    <t>Hospital Fixed Payment</t>
  </si>
  <si>
    <t>Primary Prevention/Self Management Programs</t>
  </si>
  <si>
    <t>Maximum Downside Risk of APM (this data is informational only) ^</t>
  </si>
  <si>
    <t>Estimated Hospital Attributed lives at beginning of 2021</t>
  </si>
  <si>
    <t>Value Based Incentive Payments</t>
  </si>
  <si>
    <t>Complex Care Program</t>
  </si>
  <si>
    <t>^ Figure represents both risk as the HSA risk bearing entity and any variable PHM payments impact if applicable to the hospital</t>
  </si>
  <si>
    <t>Board Chair</t>
  </si>
  <si>
    <t>Board Member</t>
  </si>
  <si>
    <t>COO (thru 7/19) CEO (as of 8/19)</t>
  </si>
  <si>
    <t>CEO (thru 01/19)</t>
  </si>
  <si>
    <t>CMO</t>
  </si>
  <si>
    <t>Sr. Dir Value Base Care (thru 9/19) COO (as of 10/19)</t>
  </si>
  <si>
    <t>CCO **</t>
  </si>
  <si>
    <t>Sr. Dir Finance and Payment Reform</t>
  </si>
  <si>
    <t>Dir Strategy &amp; Planning **</t>
  </si>
  <si>
    <t>Dir Operations</t>
  </si>
  <si>
    <t>Medical Director</t>
  </si>
  <si>
    <t>Dir Value Based Care</t>
  </si>
  <si>
    <t>Exec Dir RiseVT</t>
  </si>
  <si>
    <t>** Position includes material contracted effort outside of OneCare Vermont</t>
  </si>
  <si>
    <t>* Sourced from Box 5 of the 2019 W-2</t>
  </si>
  <si>
    <t>Appendix 2.1: 2021 Provider Network Template</t>
  </si>
  <si>
    <t>New Participating Provider in 2021?</t>
  </si>
  <si>
    <t>Affiliation (removed-duplicative)</t>
  </si>
  <si>
    <t xml:space="preserve">Appendix 5.4: Shared Savings/Losses by Risk Bearing Entity </t>
  </si>
  <si>
    <t>Risk Bearing Entity (RBE)</t>
  </si>
  <si>
    <t xml:space="preserve">Total ACO Shared Savings / (Loss) by RBE </t>
  </si>
  <si>
    <t>Applicable APM Measure</t>
  </si>
  <si>
    <t>Target Improvement</t>
  </si>
  <si>
    <t>BCBS QHP</t>
  </si>
  <si>
    <t>2018 Baseline</t>
  </si>
  <si>
    <t>2019 
Results</t>
  </si>
  <si>
    <t>Percent Change</t>
  </si>
  <si>
    <t>Acute inpatient admission rate for high and very high risk cohorts</t>
  </si>
  <si>
    <r>
      <rPr>
        <b/>
        <sz val="11"/>
        <color theme="1"/>
        <rFont val="Calibri"/>
        <family val="2"/>
        <scheme val="minor"/>
      </rPr>
      <t xml:space="preserve">APM Measure:
</t>
    </r>
    <r>
      <rPr>
        <sz val="11"/>
        <color theme="1"/>
        <rFont val="Calibri"/>
        <family val="2"/>
        <scheme val="minor"/>
      </rPr>
      <t xml:space="preserve">Chronic Conditions Target - Composite of Diabetes, Hypertension, and Multiple Chronic Conditions
</t>
    </r>
    <r>
      <rPr>
        <b/>
        <sz val="11"/>
        <color theme="1"/>
        <rFont val="Calibri"/>
        <family val="2"/>
        <scheme val="minor"/>
      </rPr>
      <t>Note:
"</t>
    </r>
    <r>
      <rPr>
        <sz val="11"/>
        <color theme="1"/>
        <rFont val="Calibri"/>
        <family val="2"/>
        <scheme val="minor"/>
      </rPr>
      <t>ACO 38 - All-cause Unplanned Admissions for Patients with Multiple Chronic Conditions" includes patients who have at least two of eight identified chronic disease groups.  Many patients identified as high and very high risk have multiple chronic conditions.</t>
    </r>
  </si>
  <si>
    <t>10% decrease</t>
  </si>
  <si>
    <t>Emergency department utilization rate for high and very high risk cohorts</t>
  </si>
  <si>
    <r>
      <rPr>
        <b/>
        <sz val="11"/>
        <color theme="1"/>
        <rFont val="Calibri"/>
        <family val="2"/>
        <scheme val="minor"/>
      </rPr>
      <t xml:space="preserve">APM Measure:
</t>
    </r>
    <r>
      <rPr>
        <sz val="11"/>
        <color theme="1"/>
        <rFont val="Calibri"/>
        <family val="2"/>
        <scheme val="minor"/>
      </rPr>
      <t xml:space="preserve">Suicide and Substance Use Disorder Target - Mental Health and Substance Abuse-related Emergency Department Visits
</t>
    </r>
    <r>
      <rPr>
        <b/>
        <sz val="11"/>
        <color theme="1"/>
        <rFont val="Calibri"/>
        <family val="2"/>
        <scheme val="minor"/>
      </rPr>
      <t xml:space="preserve">Note:
</t>
    </r>
    <r>
      <rPr>
        <sz val="11"/>
        <color theme="1"/>
        <rFont val="Calibri"/>
        <family val="2"/>
        <scheme val="minor"/>
      </rPr>
      <t>The clinical priority calculation includes all emergency department visits available through claims for patients identified as high and very high risk.</t>
    </r>
  </si>
  <si>
    <t>Care Coordination of Identified High Risk Population</t>
  </si>
  <si>
    <t>15% engagement</t>
  </si>
  <si>
    <t>Ambulatory Sensitive Conditions: Inpatient admissions rate for COPD for patients with COPD</t>
  </si>
  <si>
    <r>
      <rPr>
        <b/>
        <sz val="11"/>
        <color theme="1"/>
        <rFont val="Calibri"/>
        <family val="2"/>
        <scheme val="minor"/>
      </rPr>
      <t xml:space="preserve">APM Measure:
</t>
    </r>
    <r>
      <rPr>
        <sz val="11"/>
        <color theme="1"/>
        <rFont val="Calibri"/>
        <family val="2"/>
        <scheme val="minor"/>
      </rPr>
      <t xml:space="preserve">Chronic Conditions Target - Composite of Diabetes, Hypertension, and Multiple Chronic Conditions
</t>
    </r>
    <r>
      <rPr>
        <b/>
        <sz val="11"/>
        <color theme="1"/>
        <rFont val="Calibri"/>
        <family val="2"/>
        <scheme val="minor"/>
      </rPr>
      <t>Note:
"</t>
    </r>
    <r>
      <rPr>
        <sz val="11"/>
        <color theme="1"/>
        <rFont val="Calibri"/>
        <family val="2"/>
        <scheme val="minor"/>
      </rPr>
      <t>ACO 38 - All-cause Unplanned Admissions for Patients with Multiple Chronic Conditions" includes patients who have at least two of eight identified chronic disease groups.  COPD is included in the eight identified chronic disease groups.</t>
    </r>
  </si>
  <si>
    <t>5% decrease</t>
  </si>
  <si>
    <t>Ambulatory Sensitive Conditions: Inpatient admissions rate for CHF for patients with CHF</t>
  </si>
  <si>
    <r>
      <rPr>
        <b/>
        <sz val="11"/>
        <color theme="1"/>
        <rFont val="Calibri"/>
        <family val="2"/>
        <scheme val="minor"/>
      </rPr>
      <t xml:space="preserve">APM Measure:
</t>
    </r>
    <r>
      <rPr>
        <sz val="11"/>
        <color theme="1"/>
        <rFont val="Calibri"/>
        <family val="2"/>
        <scheme val="minor"/>
      </rPr>
      <t xml:space="preserve">Chronic Conditions Target - Composite of Diabetes, Hypertension, and Multiple Chronic Conditions
</t>
    </r>
    <r>
      <rPr>
        <b/>
        <sz val="11"/>
        <color theme="1"/>
        <rFont val="Calibri"/>
        <family val="2"/>
        <scheme val="minor"/>
      </rPr>
      <t>Note:
"</t>
    </r>
    <r>
      <rPr>
        <sz val="11"/>
        <color theme="1"/>
        <rFont val="Calibri"/>
        <family val="2"/>
        <scheme val="minor"/>
      </rPr>
      <t>ACO 38 - All-cause Unplanned Admissions for Patients with Multiple Chronic Conditions" includes patients who have at least two of eight identified chronic disease groups.  CHF is included in the eight identified chronic disease groups.</t>
    </r>
  </si>
  <si>
    <t>Ambulatory Sensitive Conditions: Emergency department visits for asthma for pediatric patients with asthma</t>
  </si>
  <si>
    <r>
      <rPr>
        <b/>
        <sz val="11"/>
        <color theme="1"/>
        <rFont val="Calibri"/>
        <family val="2"/>
        <scheme val="minor"/>
      </rPr>
      <t xml:space="preserve">APM Measure:
</t>
    </r>
    <r>
      <rPr>
        <sz val="11"/>
        <color theme="1"/>
        <rFont val="Calibri"/>
        <family val="2"/>
        <scheme val="minor"/>
      </rPr>
      <t xml:space="preserve">Chronic Conditions Target - Medication Management for People with Asthma
</t>
    </r>
    <r>
      <rPr>
        <b/>
        <sz val="11"/>
        <color theme="1"/>
        <rFont val="Calibri"/>
        <family val="2"/>
        <scheme val="minor"/>
      </rPr>
      <t xml:space="preserve">Note:
</t>
    </r>
    <r>
      <rPr>
        <sz val="11"/>
        <color theme="1"/>
        <rFont val="Calibri"/>
        <family val="2"/>
        <scheme val="minor"/>
      </rPr>
      <t>This measure assesses adherence to long-term asthma controller medications in patients with persistent asthma.  Adherence to asthma controller medication is related to emergency department visits for asthma.</t>
    </r>
  </si>
  <si>
    <t>Ambulatory Sensitive Conditions: Emergency department visits for asthma for adult patients with asthma</t>
  </si>
  <si>
    <t>Patients with diabetes with A1c performed within 12 months</t>
  </si>
  <si>
    <r>
      <rPr>
        <b/>
        <sz val="11"/>
        <color theme="1"/>
        <rFont val="Calibri"/>
        <family val="2"/>
        <scheme val="minor"/>
      </rPr>
      <t xml:space="preserve">APM Measure:
</t>
    </r>
    <r>
      <rPr>
        <sz val="11"/>
        <color theme="1"/>
        <rFont val="Calibri"/>
        <family val="2"/>
        <scheme val="minor"/>
      </rPr>
      <t xml:space="preserve">Chronic Conditions Target - Composite of Diabetes, Hypertension, and Multiple Chronic Conditions
</t>
    </r>
    <r>
      <rPr>
        <b/>
        <sz val="11"/>
        <color theme="1"/>
        <rFont val="Calibri"/>
        <family val="2"/>
        <scheme val="minor"/>
      </rPr>
      <t xml:space="preserve">Note:
</t>
    </r>
    <r>
      <rPr>
        <sz val="11"/>
        <color theme="1"/>
        <rFont val="Calibri"/>
        <family val="2"/>
        <scheme val="minor"/>
      </rPr>
      <t xml:space="preserve">"ACO 27 - Diabetes: Hemoglobin A1c Poor Control" evaluates the percentage of the population with diabetes who has an A1c over 9% </t>
    </r>
    <r>
      <rPr>
        <b/>
        <sz val="11"/>
        <color theme="1"/>
        <rFont val="Calibri"/>
        <family val="2"/>
        <scheme val="minor"/>
      </rPr>
      <t>or</t>
    </r>
    <r>
      <rPr>
        <sz val="11"/>
        <color theme="1"/>
        <rFont val="Calibri"/>
        <family val="2"/>
        <scheme val="minor"/>
      </rPr>
      <t xml:space="preserve"> who has not had an A1c test performed during the year.  The latter part of the measure can be monitored throughout the year through claims data.</t>
    </r>
  </si>
  <si>
    <t>5% increase</t>
  </si>
  <si>
    <t>Medicare patients with an annual wellness visit within 12 months</t>
  </si>
  <si>
    <t>10% increase</t>
  </si>
  <si>
    <t>Medicaid and Commercial patients with an adolescent well-care visit within 12 months</t>
  </si>
  <si>
    <r>
      <t xml:space="preserve">APM Measure:
</t>
    </r>
    <r>
      <rPr>
        <sz val="11"/>
        <color theme="1"/>
        <rFont val="Calibri"/>
        <family val="2"/>
        <scheme val="minor"/>
      </rPr>
      <t>Access to Care Milestone - Medicaid Adolescents with Well-Care Visits</t>
    </r>
  </si>
  <si>
    <t>Medicaid and Commercial patients with developmental screening</t>
  </si>
  <si>
    <t>Medicaid (Traditional)</t>
  </si>
  <si>
    <t>Medicaid (Expanded)</t>
  </si>
  <si>
    <t>2019 Baseline</t>
  </si>
  <si>
    <t>Q1 2020 Results</t>
  </si>
  <si>
    <t>Pending data availability</t>
  </si>
  <si>
    <t>Base OCV PMPM</t>
  </si>
  <si>
    <t>Primary care investments aimed at encouraging participation in ACO programs, a focus on population health, high quality care delivery, and participating in ACO program development.</t>
  </si>
  <si>
    <t>Monthly PMPM payment to attributing providers</t>
  </si>
  <si>
    <t>PMPM</t>
  </si>
  <si>
    <t>Variable $1.75-$4.75 depending on ACO performance at settlement</t>
  </si>
  <si>
    <t>Care coordination program designed to enable providers across the healthcare continuum to better manage the care of the highest risk patients attributed to the network.</t>
  </si>
  <si>
    <t>Roll-out of care coordination platform to facilitate cross-provider communication</t>
  </si>
  <si>
    <t>Multiple</t>
  </si>
  <si>
    <t>Financial model designed to reward strong performance on ACO quality measures.</t>
  </si>
  <si>
    <t>Accumulation of funding throughout the year to be awarded to the network at program settlement.</t>
  </si>
  <si>
    <t>Funded by hospitals; paid in lump sum</t>
  </si>
  <si>
    <t>Primary Prevention Programs</t>
  </si>
  <si>
    <t>Programs designed to engage Vermont communities in wellness and prevention.</t>
  </si>
  <si>
    <t>Local program coordinators; community investments in wellness initiatives</t>
  </si>
  <si>
    <t>Payments to community-based program coordinators; funding for local initiative and projects</t>
  </si>
  <si>
    <t>Comp. Payment Reform Program</t>
  </si>
  <si>
    <t>This program is designed to move participating independent primary care practices away from a fee-for-service payment model to a value based payment model with a fixed per member per month payment across payers.</t>
  </si>
  <si>
    <t>Financial reform programs for specialty providers that allows for more flexible care delivery and a greater focus on population health.</t>
  </si>
  <si>
    <t>Discrete specialist project initiatives designed to increase access to and coordination of specialty care.</t>
  </si>
  <si>
    <t>Spend Q1 2020*</t>
  </si>
  <si>
    <t>BCBSVT-QHP</t>
  </si>
  <si>
    <t>High Risk</t>
  </si>
  <si>
    <t>Low Risk</t>
  </si>
  <si>
    <t>Medium Risk</t>
  </si>
  <si>
    <t>Very High Risk</t>
  </si>
  <si>
    <t>Medicaid-Expanded</t>
  </si>
  <si>
    <t>Medicaid-Traditional</t>
  </si>
  <si>
    <t>Newport (North Country</t>
  </si>
  <si>
    <t>Not Aligned to HSA</t>
  </si>
  <si>
    <t>Out of State</t>
  </si>
  <si>
    <t xml:space="preserve">* Claims Incurred Jan 2020 - Mar 2020, paid through Jun 2020.  </t>
  </si>
  <si>
    <t>* Will not tie to actual total spend due to confidential claims and other settlement components.</t>
  </si>
  <si>
    <r>
      <t xml:space="preserve">No. </t>
    </r>
    <r>
      <rPr>
        <b/>
        <u/>
        <sz val="11"/>
        <color theme="1"/>
        <rFont val="Calibri Light"/>
        <family val="2"/>
        <scheme val="major"/>
      </rPr>
      <t>Providers</t>
    </r>
    <r>
      <rPr>
        <b/>
        <sz val="11"/>
        <color theme="1"/>
        <rFont val="Calibri Light"/>
        <family val="2"/>
        <scheme val="major"/>
      </rPr>
      <t xml:space="preserve"> Using Care Navigator</t>
    </r>
  </si>
  <si>
    <r>
      <t xml:space="preserve">No. </t>
    </r>
    <r>
      <rPr>
        <b/>
        <u/>
        <sz val="11"/>
        <color theme="1"/>
        <rFont val="Calibri Light"/>
        <family val="2"/>
        <scheme val="major"/>
      </rPr>
      <t>Providers*</t>
    </r>
    <r>
      <rPr>
        <b/>
        <sz val="11"/>
        <color theme="1"/>
        <rFont val="Calibri Light"/>
        <family val="2"/>
        <scheme val="major"/>
      </rPr>
      <t xml:space="preserve"> Using Care Navigator</t>
    </r>
  </si>
  <si>
    <t>Hospital**</t>
  </si>
  <si>
    <t>Specialist - Hospital Owned</t>
  </si>
  <si>
    <t>Adult Day Service</t>
  </si>
  <si>
    <t>Unknown</t>
  </si>
  <si>
    <t>*All Users of to tool are included in the counts.</t>
  </si>
  <si>
    <t>**Accounted for in PC-Hospital Owned as these positions overlap</t>
  </si>
  <si>
    <t>2019 Activities (From 2019 Submission)</t>
  </si>
  <si>
    <t>Getting Timely Care, Appointments and Information continues to be a quality metric measurement for 2019 PY as a payment measure. The survey is performed using a random sample of patients and performed November of 2019 thru February 2020.</t>
  </si>
  <si>
    <t xml:space="preserve">For the 2020 PY Getting Timely Care, Appointments and Information continues to be a quality metric measure. Due to the COVID-19 pandemnic OneCare is awaiting final decisions from CMMI regarding any potential changes in collection or reporting. If the ruling indicates the requirement for the survey, the survey will be administered using a random sample of patients (860) with the process occuring November 2020 thru December 2020 and results provided in Q2 of 2021. </t>
  </si>
  <si>
    <t>1. In 2019, Adolescent well-care visits remains one of OneCare's Clinical Priorities. 
2. As part of our prevention and wellness measures we are seeking a 10% increase in Medicaid and Commercial patients with an adolescent well-care visit within 12 months. 
3. OneCare is hosting an Interdisciplinary Grand Rounds Session on adolescent health and well visits in October 2019.
4. As part of the quality measure boot camp webinar sessions in September 2019, OneCare provided detailed information relative to the measure compliance for our Medicaid, BCBS QHP and UVMMC SF programs. 
5. The Burlington HSA continues to work on a goal of increasing the rate of adolescent well-care visits. In February 2019's CQAC meeting, they reported their activities included: assessing rates of well care visits by school districts; sent letters to providers and staff featuring their adolescent well care visit rates (using OneCare data).</t>
  </si>
  <si>
    <t xml:space="preserve">1. Adolescent well-care visits remain a Clinical Focus Area for OneCare in PY 2020. 
2. OneCare has worked with VCHIP leadership on tactics to increase Adolescent well-care visit quality measure scores by offering training and subject matter webinars on best practice solutions to help providers achieve success. 
3. Quality measure training materials were shared via the VT Elearn platform outlining payer specific information to assist practices in achieving success and measure compliance. 
4. Primary Care Health Partners is launching a state wide initiative to improve Bright Future screenings.
5.In the Burlington HSA they are providing community-based care for children 0-5 years old from New American families. The project spearheaded by UVMMC Pediatric New American Clinic (PNAC) provides group-based guidance on a range of topics for 0-5 year old well child care. In person visits have been impacted by the public health crisis. </t>
  </si>
  <si>
    <t xml:space="preserve">1. In January 2019 the total number of Medicaid Beneficiaries aligned with the ACO was 75,579. 
2. In August 2019 numbers have dropped to 67,406 total beneficiaries aligned with the ACO due to Medicaid eligibility status changes.
3. In 2019 the Vermont Medicaid provider network increased to include 13 Health Service Areas. Of the 13, four of those participate in the Vermont Medicaid Next Generation program only. </t>
  </si>
  <si>
    <t xml:space="preserve">1. In January 2020 the total number of Medicaid Beneficiaries aligned with the ACO was 114,489 (85,937 beneficiaries are aligned to the Medicaid Traditional program and 28,552 are aligned to the Medicaid Expanded program). 
2. In August 2020 numbers have dropped to 99,690 total beneficiaries aligned with the ACO due to Medicaid eligibility status changes (79,629 beneficiaries are aligned to the Medicaid Traditional program and 20,061 are aligned to the Medicaid Expanded program).
3. In 2020 the Vermont Medicaid provider network increased to include 14 Health Service Areas. Of the 14, four of those participate in the Vermont Medicaid Next Generation program only. </t>
  </si>
  <si>
    <t xml:space="preserve">1. The St. Johnsbury HSA is pulling together a Suicide Prevention Training that will occur annually and provide CEUs for licensed professionals-focused solely on Suicide Awareness and Prevention within the community. The objective is to provide support for professionals in private and independent practice. 
2. The Bennington HSA has incorporated the use of the Columbia Suicide Risk Assessment in the SVMC practices as well as the implementation and use of the YSBIRT within their pediatric practices. 
3. OneCare actively participates in the Zero Suicide workgroup facilitated by Vermont Program for Quality in Health Care (VPQHC). The work group supports health care organizations as they implement Zero Suicide strategies and provides opportunities for networking in order to increase the number of Vermonters screened, assessed and treated for suicidal thoughts. 
4. UMatter Gatekeeper Training is scheduled to occur during the November All Field Team meeting. This Suicide Prevention Gatekeeper training is designed to enhance an individual's knowledge, attitudes and skills to identify other individuals at risk.  It teaches lay and professional "gatekeepers" the risk factors and warning signs of suicide so they can intervene and respond appropriately.  
5. The enduring materials, with associated CME/CEUs, that one care created in 2018 from its Interdisciplinary Grand Rounds on Suicide remain available through the UVM College of Medicine continuing education website through at least November 2019. 
6. OneCare continues to supporting the pilot between SASH and the HowardCenter that embeds a Howard Center clinician within SASH at two congregant housing sites in Burlington, in part to reduce the stigma of mental health and reduce isolation. </t>
  </si>
  <si>
    <t xml:space="preserve">1. (VPQHC June meeting) Stephanie Busch, from the Vermont Department of Health (VDH), provided updates regarding efforts related to suicide prevention. Stephanie advised that VDH submitted two suicide prevention related grants earlier this spring. The first grant is available through SAMHSA and is directly related to COVID-19, the lead on that project is the Department of Mental Health. The anticipated start date was June 30th. The second grant is a CDC grant, it is a more comprehensive 5- year suicide prevention grant. They will find out at the end of September if VT has been awarded the grant. This grant would look at suicide at a state level.
2. UMatter gatekeeper training did occur at the November 2019 All Field Team meeting. All in the room, Blue Print QI facilitators and OCV Clinical Consultants, participated in the training.
3. OneCare is supporting a pilot between SASH and the Howard Center to embed a Howard Center clinician within SASH at two congregant housing sites in Burlington, in part to reduce the stigma of mental health and reduce isolation. This work continues through 2020 with renewed contract deliverables. To date there have been demonstrable, positive outcomes for the residents of the two congregate housing sites.
4. Gifford Medical Center (GMC) GMC went live with Zero Suicide screening in September 2019 and all staff were trained in the CSSRS. They were completing weekly chart reviews for anyone who screened positive to make sure there were safety plans and follow up calls in place. Because of the pandemic there was such a drop in appointments, no screening was being performed. Now that people are coming back in for annual visits, they are seeing many people screening for moderate or high risk. In the past they had primarily seen people screen mostly as low risk. A lot of the re-education is about reminding staff how to respond and when people screen for moderate or high risk.
5. St. Johnsbury: 1) ‘Talk Saves Lives’ AFSP (American Foundation for Suicide Prevention) a community based presentation went virtual in April – based on research and information on what people can do to prevent suicide. 2) Mental Healthy First Aid: NVRH Regional Prevention Partnership Coordinator training will be provided to the community in the fall (Zero Suicide: Community and Workforce Training.) 3) St Johnsbury School District: ‘Getting to Y’ Students Hike for Hope occurred on June 21st. 4) St Johnsbury DA: Suicide Prevention Specialist 2020 Initiatives: a) CAM training w/internal employees, b) Suicide Prevention Month (September) ‘Out of the Darkness Walks (virtual) and ‘Bags of Information’ (Suicide Prevention Kits) distributing 500 throughout the community, c) QPR training (virtual) starting in September, to be provided throughout the entire NEK, and d) ASSIST Training moving virtual in the fall throughout the entire NEK. Additionally, NVRH has been sending out medical updates and weekly emails related to the mental strain on health professionals. Having the hospital remind everyone that what they are experiencing is a normal response to the stress of the pandemic has been very helpful. 
</t>
  </si>
  <si>
    <t>Deaths related to overdose</t>
  </si>
  <si>
    <t xml:space="preserve">1. The Berlin HSA continues the work started in 2018 to begin inductions of buprenorphine in the ED at CVMC. They are calling it Rapid Access to Medication-assisted-treatment (RAM). 
2. The Bennington HSA has also implemented a program called Rapid Access to Medication (RAM) in the ED which was started in January at SVMC Emergency Department.
3. There is a opioid response team who is focusing on Prevention; Treatment and Recovery within the Bennington County. The primary focus is around action items for prevention, treatment, recovery and SUD as it relates to criminal justice. 
4. OneCare provided "Noon Time Knowledge" educational session in July 2019 on Opioid Prescribing and Tapering Strategies. The objectives from this session included the ability to understand the epidemiology of opioid prescribing in primary care and post-operative settings and to be able to discuss approaches to tapering patients from chronic opioid therapy. 
5. The September All Field Team meeting was focused on the initiation and engagement of treatment (IET) measure and the CVMC RAM program and two presentations on how telemedicine can be used to support patients newly diagnosed with substance use disorder get access to treatment sooner. 
6. The St Albans HSA will be hosting a learning collaborative on chronic pain management between 2019 and 2020. 
7. OneCare participated in advisory emails for a planned Blueprint learning collaborative on chronic pain management (learning collaborative currently on hold). </t>
  </si>
  <si>
    <t xml:space="preserve">1. The Berlin HSA continues the RAM work started in 2018. They have shared their processes and training w/ other HSAs, specifically Gifford Medical Center.
2. Gifford Medical Center (GMC) ED has been in the process of implementing a RAM program in Randolph.  As of August 2020 at least half of GMC ED providers have been waivered to prescribe for opioid use disorder.  The goal is to get RAM patients seen at Addiction Medicine within 72 hours of their ED visit.  Another positive note, GMC has partnered with Turning Point to implement the Peer Recovery Coach program in the Gifford ED. That program is now in place, providing individuals struggling with SUD mentors to help them in their journey toward recovery. 
3. Through a $15,000 grant from OCV, the St Albans HSA hosted two sessions of a four session learning collaborative on chronic pain management beginning in 2019. Due to the Covid-19 pandemic and several key staffing changes. Planning for the third session will ensue in January 2021.
4. In the Burlington HSA in January 2020 Thomas Chittenden Health Center created a poster ‘Opioid Rx Practices – Pain Management for Patients‘ that highlights work they did in 2019 to improve care and treatment for their patients with chronic pain treated with Opioids. 
5. The RAM program is still in effect in the Bennington HSA and continues to successfully navigate patients to treatment and recovery. Daily access reports from the Emergency Department identify, in real-time, who has received MAT and allows our RN Case Managers to coordinate timely follow-up treatment. 
</t>
  </si>
  <si>
    <t>1. In May 2019, OneCare created one page educational resource on the Initiation and Engagement measure for OneCare network participants and collaborators. OneCare hosted a series of quality measure boot camp in-person and webinar sessions to educate on the complexities of measure specifications and documentation. Blueprint and DA staff from across the state were also invited to call in to the quality measure boot camp webinar on mental health and substance use disorder treatment related measures, which included IET.  
2. OneCare continued to participate in the DVHA Process Improvement Plan (PIP) for Initiation and Engagement for Alcohol and Other Drug Dependence Treatment.
3. The September All Field Team meeting was focused on the initiation and engagement of treatment (IET) measure and the CVMC RAM program and two presentations on how telemedicine can be used to support patients newly diagnosed with substance use disorder get access to treatment sooner. 
4. Continued collaboration with BCBSVT to receive quarterly, de-identified reports on the mental health and substance abuse measures. (Due to a recent system update on the behalf of BCBS VT these reports have been delayed with the anticipation of OneCare to receive reports starting in Q3 of 2019)</t>
  </si>
  <si>
    <t xml:space="preserve">1. In July 2020, OneCare released educational summary documents on Initiation and Engagement of Alcohol and Other Drug Dependence Treatment via the VTElearn platform. OneCare communicated the release of all quality measure summary documents. Due to the COVID-19 pandemic we notified all partners across the state via our network newsletter that measure specific documents were available for review and sharing with network participants. 
2. OneCare continues their collaboration with BCBSVT to receive quarterly, de-identified reports related to mental health and substance use disorder quality measures. These reports are shared with the network at the HSA level. </t>
  </si>
  <si>
    <t>1. In May 2019, OneCare created one page educational resource on the Initiation and Engagement measure for OneCare network participants and collaborators. OneCare hosted a series of quality measure boot camp in-person and webinar sessions to educate on the complexities of measure specifications and documentation. Blueprint and DA staff from across the state were also invited to call in to the quality measure boot camp webinar on mental health and substance use disorder treatment related measures, which included IET.  
2. OneCare continued to participate in the DVHA Process Improvement Plan (PIP) for Initiation and Engagement for Alcohol and Other Drug Dependence Treatment.
3. The September All Field Team meeting was focused on the initiation and engagement of treatment (IET) measure and the CVMC RAM program and two presentations on how telemedicine can be used to support patients newly diagnosed with substance use disorder get access to treatment sooner. 
4. OneCare continued collaboration with BCBSVT to receive quarterly, de-identified reports on the mental health and substance abuse measures. (Due to a recent system update on the behalf of BCBS VT these reports have been delayed with the anticipation of OneCare to receive reports starting in Q3 of 2019</t>
  </si>
  <si>
    <t xml:space="preserve">1. In July 2020, OneCare released educational summary documents on Initiation and Engagement of Alcohol and Other Drug Dependence Treatment via the VTElearn platform. OneCare communicated the release of all quality measure summary documents. Due to the COVID-19 pandemic we notified all partners across the state via our network newsletter that measure specific documents were available for review and sharing with network participants. 
2. OneCare continues their collaboration with BCBSVT to receive quarterly, de-identified reports related to mental health and substance use disorder quality measures. These reports will be shared with the network at the HSA level. </t>
  </si>
  <si>
    <t>1. In May 2019, OneCare created one page educational resource on the Initiation and Engagement measure for OneCare network participants and collaborators. OneCare hosted a series of quality measure boot camp in-person and webinar sessions to educate on the complexities of measure specifications and documentation. Blueprint and DA staff from across the state were also invited to call in to the quality measure boot camp webinar on mental health and substance use disorder treatment related measures, which included IET.  
2. OneCare continued to participate in the DVHA Process Improvement Plan (PIP) for Initiation and Engagement for Alcohol and Other Drug Dependence Treatment.
3. OneCare continued collaboration with BCBSVT to receive quarterly, de-identified reports on the mental health and substance abuse measures. (Due to a recent system update on the behalf of BCBS VT these reports have been delayed with the anticipation of OneCare to receive reports starting in Q3 of 2019)</t>
  </si>
  <si>
    <t xml:space="preserve">1. In July 2020, OneCare released educational summary documents for the 30 Day follow-up discharge from ED for Mental Health. via the VTElearn platform. OneCare communicated the release of all quality measure summary documents. Due to the COVID-19 pandemic we notified all partners across the state via our network newsletter that measure specific documents were available for review and sharing with network participants. 
2. OneCare continues their collaboration with BCBSVT to receive quarterly, de-identified reports related to mental health and substance use disorder quality measures. These reports will be shared with the network at the HSA level. </t>
  </si>
  <si>
    <t>1. In May 2019 OneCare created one page educational resource on the Follow-Up after discharge from ED for alcohol or other drug dependence for network participants and collaborators. 
2. OneCare hosted a series of quality measure boot camp in-person and webinar sessions to educate on the complexities of measure specifications and documentation. 
3. OneCare continued collaboration with BCBSVT to receive quarterly, de-identified reports on the mental health and substance abuse measures. (Due to a recent system update on the behalf of BCBS VT these reports have been delayed with the anticipation of OneCare to receive reports starting in Q3 of 2019)</t>
  </si>
  <si>
    <t xml:space="preserve">1. In July 2020, OneCare released educational summary documents for the 30 Day follow-up discharge from ED for Alcohol or other Drug Dependence via the VTElearn platform. OneCare communicated the release of all quality measure summary documents availability on the learning platform. Due to the COVID-19 pandemic we notified all partners across the state via our network newsletter that measure specific documents were available for review and sharing with network participants.
2. OneCare continues their collaboration with BCBSVT to receive quarterly, de-identified reports related to mental health and substance use disorder quality measures. These reports will be shared with the network at the HSA level. </t>
  </si>
  <si>
    <t xml:space="preserve">1. OneCare participated in advisory emails for a planned Blueprint learning collaborative on chronic pain management (learning collaborative currently on hold). One of the planned activities of the learning collaborative was going to be instructing physicians how to access and use the prescription drug monitoring program. </t>
  </si>
  <si>
    <t xml:space="preserve">1. Thomas Chittenden Health Center has part of our CPR pilot with the intiative to reduce opioid prescribing within the practice. </t>
  </si>
  <si>
    <t xml:space="preserve">1. In May 2019 OneCare created one page educational resource on the screening for depression and follow-up plan quality measure for our network participants and collaborators. 
2. OneCare hosted a series of quality measure boot camp in person and webinar sessions to educate on the complexities of measure specifications and documentation. 
3. OneCare Quality, Operations and Clinical staff performing monthly data abstraction on random selected patients which include depression screening and follow-up, diabetes A1c poor control and hypertension control. OneCare has provided report outs to participants who agree to remote EMR access for the monthly abstraction pilot which shows results of data collection efforts and identifying gaps and opportunities for improvement in documentation and workflows. </t>
  </si>
  <si>
    <t xml:space="preserve">1. In July 2020, OneCare released educational summary documents for Screening and follow-up for clinical depression and follow-up plan via the VTElearn platform. OneCare communicated the release of all quality measure summary documents availability on the learning platform. 
2. Due to changes in the quality measure specification, OneCare will provide in-house training to all available abstractors on the measure spec changes for numerator compliance. 
3. Community Health Centers of Burlington (Burlington HSA) conducts psychiatric evaluation and consultation for children and adolescents, and provide diagnositic evaluation and treatment recommendations to their primary care providers in order to promote optimal mental health outcomes and reduce child psychiatric waitlists throughout the state. 
4. Middlebury Family Health implemented additional triggers within their electronic health record and reformated questions providers ask patients around depression screening and follow-up to ensure appropriate documentation is present for clinical abstraction. </t>
  </si>
  <si>
    <t xml:space="preserve">1. The Berlin HSA continues its work to induce patients with buprenorphine in ED and also make referrals to MAT from ED. They have also instituted walk-in hours for MAT intake in order to reduce the lag between initiation to engagement in treatment. This program is called Rapid Access to Medication-assisted-treatment (RAM). 
2. In January 2019, the Bennington HSA also instituted a RAM program in the SVMC ED. </t>
  </si>
  <si>
    <t xml:space="preserve"> Several HSA's continues its work to induce patients with buprenorphine in ED and also make referrals to MAT from ED.</t>
  </si>
  <si>
    <t xml:space="preserve">1. OneCare along with their partners VDH, QIN-QIO, SASH, BCBSVT and Blueprint for Health kicked off an Asthma and COPD Best Practices Conference in September 2019. The intent of this initiative is to improve the health of patients with Asthma and COPD across the Vermont healthcare landscape.  
2. OneCare has created enduring educational materials, with associated CME/CEU credits, from its Interdisciplinary Grand Rounds on COPD. These materials will be available until at least November 2019. 
</t>
  </si>
  <si>
    <t>1. OneCare along with their partners, VDH, BCBSVT, Blue print for Health, Bi-State and SASH will officially kick off an Asthma and COPD Learning Collaborative in September 2020. The initial kick-off scheduled in September 2019 was delayed due to the COVID-19 pandemic. The initiative is to improve the health of patients with Asthma and COPD across the Vermont healthcare landscape. 
2. The learning collaborative will offer CME/CEU credits, educational materials and the ability to track progress for participating practices. 
3. Participants who participate in the learning collaborative will collect information related to Tobacco Use, Cessation and Intervention as well as other supporting measures that will help with smoke exposure and asthma action planning and assessment.</t>
  </si>
  <si>
    <t xml:space="preserve">1. In May 2019 OneCare created one page educational resource on the hypertension measures (HTN2 and CBP) for our network participants and collaborators. 
2. In June 2019, OneCare hosted a quality measures (QM) Boot Camp webinar that included guidance on the hypertension quality measures, including resources available to providers. 
3. OneCare Quality, Operations and Clinical staff performing monthly data abstraction on random selected patients which include depression screening and follow-up, diabetes A1c poor control and hypertension control. OneCare has provided report outs to participants who agree to remote EMR access for the monthly abstraction pilot which shows results of data collection efforts and identifying gaps and opportunities for improvement in documentation and workflows. </t>
  </si>
  <si>
    <t xml:space="preserve">1. In July 2020, OneCare released educational summary documents on Hypertension: Controlling High Blood Pressure measures (HTN-2 and CBP) via the VTElearn platform. Due to the COVID-19 pandemic we notified all partners across the state via our network newsletter that measure specific documents were available for review and sharing with network participants. 
2. OneCare will continue to perform monthly data abstraction on random selected patients for this specific measure and provide report outs to participants where we are using remote access to perform record reviews. Information collected through data abstraction will be shared to identify gaps and opportunities for improvement in documentation and workflows. 
3. In Q4 2019, OneCare was able to identify patients who had not had a recent blood pressure reading on file for the performance year. Working closely with several TIN's within the network together we were able to get patients in for BP readings related to their Hypertension condition. This work helped increase the number of patients receiving the necessary care for Hypertension and improve overall quality in this particular quality measure. 
4. Richmond Family Medicine ran a 3 year initiative (2015-2018) with a focus to improve control rates for their Hypertension or Diabetes panels for patients. Goals for the initiative were to improve control rates within each of the condition specific panels, using nationally recognized metrics defined by NQF to determine control rates. (NQF18 for HTN and NQF59 for Diabetes). Practice baseline for each measure was HTN-59% and DM-2 24%. The practice used incremental goals for both metrics throughout the three year program with the targets at the end of three years were to increase Hypertension to 68% and to decrease Diabetes control rates to 15%. Using an interative process the QI initiative used an informal version of PDSA cycle to help guide decisions. Overall lessons learned included: 1. communication was very important and buy in throughout the practice was essential to achieving goals; 2. panel management critical to overall success; 3. Multi-faceted approach seting goals, looking at targets, utlizing existing resources (robust EMR) allowed for the ability to identify patients who might need support. Hypertension lessons learned: formal and recurring education/re-education on proper blood pressure reading technique resulted in more accurate blood pressure readings; implementing simple workflow solutions help show rapid statistical successes which allowed providers to focus on patients with truly uncontrolled hypertension; ensured medication adherence assessment was being followed in a more direct manner using a standardized tool. The practice was able to far exceed the defined targets throughout the three year initiative and continue the work within the practice serving their patients. 
</t>
  </si>
  <si>
    <t xml:space="preserve">1. OneCare along with their partners VDH, QIN-QIO, SASH and Blueprint for Health successfully completed a 10-month long learning collaborative on the prevention and management of diabetes. 
2. In May 2019 OneCare created one page educational resource on the diabetes measures (DM) for our network participants and collaborators. 
3. In June 2019, OneCare hosted a QM Boot Camp webinar that included guidance on the diabetes quality measures, including resources available to providers. 
4. OneCare Quality, Operations and Clinical staff performing monthly data abstraction on random selected patients which include depression screening and follow-up, diabetes A1c poor control and hypertension control. OneCare has provided report outs to participants who agree to remote EMR access for the monthly abstraction pilot which shows results of data collection efforts and identifying gaps and opportunities for improvement in documentation and workflows. </t>
  </si>
  <si>
    <t xml:space="preserve">1. In July 2020, OneCare released educational summary documents on Diabetes: Hemoglobin HbA1c Poor Control &gt;9% (DM-2 and CDC) via the VTElearn platform. Due to the COVID-19 pandemic we notified all partners across the state via our network newsletter that measure specific documents were available for review and sharing with network participants. 
2. OneCare will continue to perform monthly data abstraction on random selected patients for this specific measure and provide report outs to participants where we are using remote access to perform record reviews. Information collected through data abstraction will be shared to identify gaps and opportunities for improvement in documentation and workflows. 
3. In Q4 2019, OneCare was able to identify patients who had not had an A1c on file for the performance year. Working closely with several TIN's within the network together we were able to get patients in for necessary lab draws related to their A1c's. This work helped increase the number of patients receiving their necessary blood work for Diabetes and improve overall quality in this particular quality measure. 
4. UVMMC Health Network (Middlebury HSA) is implementing the use of technology to provide eye care for adult patients with diabetes. The project will supply cameras to rural Addison county primary care clinics to take automated retinal images for their annual eye exam. 
4. Richmond Family Medicine ran a 3 year initiative (2015-2018) with a focus to improve control rates for their Hypertension or Diabetes panels for patients. Goals for the initiative were to improve control rates within each of the condition specific panels, using nationally recognized metrics defined by NQF to determine control rates. (NQF18 for HTN and NQF59 for Diabetes). Practice baseline for each measure was HTN-59% and DM-2 24%. The practice used incremental goals for both metrics throughout the three year program with the targets at the end of three years were to increase Hypertension to 68% and to decrease Diabetes control rates to 15%. Using an interative process the QI initiative used an informal version of PDSA cycle to help guide decisions. Overall lessons learned included: 1. communication was very important and buy in throughout the practice was essential to achieving goals; 2. panel management critical to overall success; 3. Multi-faceted approach seting goals, looking at targets, utlizing existing resources (robust EMR) allowed for the ability to identify patients who might need support. Diabetes specific lessons learned; having access to a registered dietitian embedded within the practice was invaluable for those patients newly diagnosed with Diabetes; having a clinical pharmacist embedded within the practice also helped immensly to support education provided by the PCP and Rd through in-depth medication education. The practice was able to far exceed the defined targets throughout the three year initiative and continue the work within the practice serving their patients. </t>
  </si>
  <si>
    <t xml:space="preserve">1. In May 2019 OneCare created one page educational resources for the Diabetes HbA1c poor control and controlling high blood pressure quality measures for our network participants and collaborators. These documents will be used to help identify key concepts for measure attestation, documentation requirements and how patients are eligible for the quality measure based on denominator criteria. Also included are additional information necessary to complete measure attestation. 
2. Quality, Operations and Clinical staff performing monthly data abstraction on random selected patients which include depression screening and follow-up, diabetes A1c poor control, Tobacco Cessation and Intervention, and hypertension control. OneCare has provided report outs to participants who agree to remote EMR access for the monthly abstraction pilot which shows results of data collection efforts and identifying gaps and opportunities for improvement in documentation and workflows. </t>
  </si>
  <si>
    <t xml:space="preserve">1. In July 2020, OneCare released educational summary documents on Diabetes: Hemoglobin HbA1c Poor Control &gt;9% (DM-2, CDC), Hypertension: Controlling High Blood Pressure (HTN-2, CBP) and All-cause unplanned admissions for patients with multiple chronic conditions via the VTElearn platform. Due to the COVID-19 pandemic we notified all partners across the state via our network newsletter that measure specific documents were available for review and sharing with network participants. 
2. OneCare will continue to perform monthly data abstraction on random selected patients for the Diabetes and Hypertension measures and provide report outs to participants where we are using remote access to perform record reviews. Information collected through data abstraction will be shared to identify gaps and opportunities for improvement in documentation and workflows. </t>
  </si>
  <si>
    <t xml:space="preserve">1. OneCare along with their partners VDH, QIN-QIO, SASH, BCBSVT and Blueprint for Health kicked off an Asthma and COPD Best Practices Conference in September 2019. The intent of this initiative is to help educate to improve the health of patients with Asthma and CCOPD across the Vermont healthcare landscape.
2. OneCare has created enduring educational materials, with associated CME/CEU credits, from its Interdisciplinary Grand Rounds on Pediatric Asthma. These materials will be available until at least November 2019. 
</t>
  </si>
  <si>
    <t>1. OneCare along with their partners, VDH, BCBSVT, Blue print for Health, Bi-State and SASH will officially kick off an Asthma and COPD Learning Collaborative in September 2020. The initial kick-off scheduled in September 2019 was delayed due to the COVID-19 pandemic. The initiative is to improve the health of patients with Asthma and COPD across the Vermont healthcare landscape. 
2. The learning collaborative will offer CME/CEU credits, educational materials and the ability to track progress for participating practices. 
3. Participants who participate in the learning collaborative will collect information related to Tobacco Use, Cessation and Intervention as well as other supporting measures that will help identify smoke exposure and asthma action planning and assessment.</t>
  </si>
  <si>
    <t xml:space="preserve">1. In May 2019 OneCare created a one page educational resource for Tobacco Use Assessment and Cessation Intervention for our network participants and collaborators. 
2. OneCare hosted a series of quality measure boot camp in person and webinar sessions to educate on the complexities of measure specifications and documentation. 
3. Quality, Operations and Clinical staff performing monthly data abstraction on random selected patients which include depression screening and follow-up, diabetes A1c poor control, Tobacco Cessation and intervention, and hypertension control. OneCare has provided report outs to participants who agree to remote EMR access for the monthly abstraction pilot which shows results of data collection efforts and identifying gaps and opportunities for improvement in documentation and workflows.  
4. OneCare has created enduring educational materials, with associated CME/CEU credits, from its Interdisciplinary Grand Rounds on Juuling and Vaping. These materials will be available until at least November 2019. </t>
  </si>
  <si>
    <t xml:space="preserve">1. In July 2020, OneCare released educational summary documents on Tobacco Use Assessment and Cessation Intervention (Prev-10). Due to the COVID-19 pandemic we notified all partners across the state via our network newsletter that measure specific documents were available for review and sharing with network participants. 
2. The Asthma/COPD Learning Collaborative will kick off in September 2020 where the required measure is Tobacco Use Assessment and Cessation Intervention. In addition to this measure, participants are asked to collect data on other supporting measures that will help identify smoke exposure and ashtma action planning and assessement. </t>
  </si>
  <si>
    <t>2018 Rate - 62.62, 75th Percentile using CMS QRS Benchmarks</t>
  </si>
  <si>
    <t>2019 Rate - 61.02, 75th Percentile using CMS QRS Benchmarks</t>
  </si>
  <si>
    <t>2018 Rate - 0.85, 25th Percentile using CMS QRS Benchmarks</t>
  </si>
  <si>
    <t>2019 Rate - 0.6932, 50th Percentile using CMS QRS Benchmarks</t>
  </si>
  <si>
    <t>2018 Rate - 23.11, 90th Percentile using CMS QRS Benchmarks</t>
  </si>
  <si>
    <t>2019 Rate - 11.44, 90th Percentile using CMS QRS Benchmarks</t>
  </si>
  <si>
    <t>2018 Rate - 61.07, 50th Percentile using CMS QRS Benchmarks</t>
  </si>
  <si>
    <t>2019 Rate - 67.15, 50th Percentile using CMS QRS Benchmarks</t>
  </si>
  <si>
    <t>2018 Rate - 69.23, 90th Percentile using CMS QRS Benchmarks</t>
  </si>
  <si>
    <t>2019 Rate - 62.07, 90th Percentile using CMS QRS Benchmarks</t>
  </si>
  <si>
    <t xml:space="preserve">2018 Rate - 89.39. The survey used did not include all the necessary questions that correlate to the benchmark therefore the ACO and payer BCBS VT agreed on the quality points for this performance year. In 2019 OneCare and BCBS VT worked with the survey vendor to ensure all relative questions associated with the benchmark are to be incorporated which will result in appropriate scoring against the benchmark. </t>
  </si>
  <si>
    <t>2019 Rate - 85.56, 75th Percentile</t>
  </si>
  <si>
    <t xml:space="preserve">2018 Rate - 79.11. This was a reporting measure for 2019 with no available benchmarks. </t>
  </si>
  <si>
    <t>2019 Rate - 68.17, this is a reporting measure therefore no available benchmarks</t>
  </si>
  <si>
    <t xml:space="preserve">There were no results given for this survey measure this year or in past years. There are no benchmark sources available. </t>
  </si>
  <si>
    <t>This question was remove from the quality measure reporting</t>
  </si>
  <si>
    <t xml:space="preserve">2018 Rate - 1.02, this is a payment measure in 2019 with no available benchmarks. </t>
  </si>
  <si>
    <t>2019 Rate - 0.88, there are no available benchmarks for this measure. The ACO was awarded 1 point</t>
  </si>
  <si>
    <t xml:space="preserve">2018 Rate - 59.27, 75th Percentile using National Medicaid Benchmarks </t>
  </si>
  <si>
    <t>2019 Rate - 62.10, 75th Percentile using National Medicaid Benchmarks</t>
  </si>
  <si>
    <t>2018 Rate - 33.33, 50th Percentile using National Medicaid Benchmarks</t>
  </si>
  <si>
    <t>2019 Rate - 25.61, 90th Percentile using National Medicaid Benchmarks</t>
  </si>
  <si>
    <t>2018 Rate - 63.90, 50th Percentile using National Medicaid Benchmarks</t>
  </si>
  <si>
    <t>2019 Rate - 62.63, 50th Percentile using National Medicaid Benchmarks</t>
  </si>
  <si>
    <t>2018 Rate - 37.50, 50th Percentile using National Medicaid Benchmarks</t>
  </si>
  <si>
    <t>2019 Rate - 40.85, 50th Percentile using National Medicaid Benchmarks. Note this is a reporting only measure</t>
  </si>
  <si>
    <t>Results shown represent numbers for"  Aggregated Adult and Child Survey Responses" to include answers of Usually &amp; Always combined as a total percentage:
1. Access to Care Composite equals 91%
2. Communication Composite equals 98%
3. Self-Management Composite equals 52% (Adults only)
4. Office Staff  Composite equals 96%
5. Coordination of Care equals 90%
6. Information Composite equals 75%
7. Specialist Care Composite equals 86%</t>
  </si>
  <si>
    <t>Results shown represent numbers for"  Aggregated Adult and Child Survey Responses" to include answers of Usually &amp; Always combined as a total percentage:
1. Access to Care Composite equals 88%
2. Communication Composite equals 97%
3. Self-Management Composite equals 52% (Adults only respondents)
4. Office Staff  Composite equals 95%
5. Coordination of Care equals 37% (Adults only respondents)
6. Information Composite equals 73% (Adults only respondents)
7. Specialist Care Composite equals 83%</t>
  </si>
  <si>
    <t>2018 Rate - 14.62, 80th Percentile using CMS Benchmarks</t>
  </si>
  <si>
    <t>OneCare anticipates their Medicare 2019 quality measure results in August 2020</t>
  </si>
  <si>
    <t>2018 Rate - 70.20, 70th Percentile using CMS Benchmarks</t>
  </si>
  <si>
    <t>2018 Rate - 75.00, 70th Percentile using CMS Benchmarks</t>
  </si>
  <si>
    <t xml:space="preserve">Results for the 2018 CAHPS Access to Care survey questions are below with ACO performance rate included. CMS benchmarks were used in scoring each of the CAHPS survey measures. 
1. ACO-1 Getting Timely Care, Appointments, and Information, 84.62, 80th Percentile 
2. ACO-2 How Well Your Providers Communicate, 93.59, 90th Percentile
3. ACO-3 Patient's Rating of Provider, 92.14, 90th Percentile
4. ACO-4 Access to Specialists, 73.55, 70th Percentile
5. ACO-5 Health Promotion and Education, 59.05, 60th Percentile
6. ACO-6 Shared Decision Making, 56.95, 40th Percentile 
7. ACO-7 Health Status/Functional Status, 76.93 (There are no benchmarks for this survey measure in 2018)
8. ACO-34 Stewardship of Patient Resources, 23.80 (below the 25th percentile) </t>
  </si>
  <si>
    <t>Maximum Risk/Savings *</t>
  </si>
  <si>
    <t>OneCare Vermont &amp; PHM Share</t>
  </si>
  <si>
    <t>* All figures represent the HSA aggregate risk including the variable PHM component which may not accure to the community Risk Bearing Entity</t>
  </si>
  <si>
    <t>2020 ~</t>
  </si>
  <si>
    <t>~ Based on the revised 2020 budget</t>
  </si>
  <si>
    <t>* Does not factor in risk mitigation arrangements</t>
  </si>
  <si>
    <t>Remaining OneCare Risk *</t>
  </si>
  <si>
    <t>* Includes both risk mitigation arrangements and risk for non-HSA attributed lives if appropriate</t>
  </si>
  <si>
    <t>Total HSA Risk $</t>
  </si>
  <si>
    <t>** Due to uncertainty regarding changes payers may make in response to COVID-19, these figures are extremely uncertain and therefor left blank.</t>
  </si>
  <si>
    <t>* Best estimate of final 2019 settlements</t>
  </si>
  <si>
    <t>N/A = Data not maintained by OneCare</t>
  </si>
  <si>
    <t>Commercial - QHP ^^^</t>
  </si>
  <si>
    <t>^^^ BCBSVT QHP target displayed at the allowed amount in 2021 to provide more consistency with other payers</t>
  </si>
  <si>
    <t>Contracts</t>
  </si>
  <si>
    <t>Funding for unique program ideas with the potential for scalability across the network.</t>
  </si>
  <si>
    <t>Contracts to organizations with programmitic concepts ready for operationalization.</t>
  </si>
  <si>
    <t>VBIF Investments</t>
  </si>
  <si>
    <t>Utilization of VBIF funds allowed to be reinvested in quality initiatives.</t>
  </si>
  <si>
    <t>Monthly PMPM payments to participating providers that replace historical FFS reimbursement</t>
  </si>
  <si>
    <t>Practice-specific payment</t>
  </si>
  <si>
    <t>Variable</t>
  </si>
  <si>
    <t>PCP Engagement</t>
  </si>
  <si>
    <t>Incentive payment for PCPs that are able to re-engage patients with primary care</t>
  </si>
  <si>
    <t>PMPY payment to PCPs able to re-engage with a patient</t>
  </si>
  <si>
    <t>PMPY</t>
  </si>
  <si>
    <t>Blueprint Payments</t>
  </si>
  <si>
    <t>Contunation of funding for Patient Centered Medical Home, Community Health Teams, and SASH programs</t>
  </si>
  <si>
    <t>PMPM and panel payments to providers</t>
  </si>
  <si>
    <t>PMPM and panel payments</t>
  </si>
  <si>
    <t>** Upside Only program</t>
  </si>
  <si>
    <t>FTEs - Prorated for Time of Hire ^^^^</t>
  </si>
  <si>
    <t>^^^^ The 2020 hiring freeze resulted in multiple open positions, some of which are being restored in 2021</t>
  </si>
  <si>
    <t>FTEs - Based on Positions</t>
  </si>
  <si>
    <t>2019 Gross Compensation *</t>
  </si>
  <si>
    <t>As agreed, OneCare will supply Appendices 2.1 and 2.2 no later than October 16, 2020</t>
  </si>
  <si>
    <t>Measures TBD - contract under negotiation</t>
  </si>
  <si>
    <t>TBD - contract under negotiation</t>
  </si>
  <si>
    <t>There are no planned changes at this time.</t>
  </si>
  <si>
    <t>See Appendix 3.1 in the Section 3 Attachments.</t>
  </si>
  <si>
    <t xml:space="preserve">     Other Changes (Please Describe)</t>
  </si>
  <si>
    <t>Appendix 6.6 Hospital Participation - All Hospitals</t>
  </si>
  <si>
    <t>Appendix 6.6 Hospital Participation - UVMMC</t>
  </si>
  <si>
    <t>Appendix 6.6 Hospital Participation - CVMC</t>
  </si>
  <si>
    <t>Appendix 6.6 Hospital Participation - NMC</t>
  </si>
  <si>
    <t>Appendix 6.6 Hospital Participation - Porter</t>
  </si>
  <si>
    <t>Appendix 6.6 Hospital Participation - BMH</t>
  </si>
  <si>
    <t>Appendix 6.6 Hospital Participation - Springfield</t>
  </si>
  <si>
    <t>Appendix 6.6 Hospital Participation - SVMC</t>
  </si>
  <si>
    <t>Appendix 6.6 Hospital Participation - NCH</t>
  </si>
  <si>
    <t>Appendix 6.6 Hospital Participation - Mt Ascutney</t>
  </si>
  <si>
    <t>Appendix 6.6 Hospital Participation - DHMC</t>
  </si>
  <si>
    <t>Appendix 6.6 Hospital Participation - Copley</t>
  </si>
  <si>
    <t>Appendix 6.6 Hospital Participation - Gifford</t>
  </si>
  <si>
    <t>Appendix 6.6 Hospital Participation - Rutland</t>
  </si>
  <si>
    <t>Appendix 6.6 Hospital Participation - NVRH</t>
  </si>
  <si>
    <t>Appendix 6.6 Hospital Participation - Grace Cottage</t>
  </si>
  <si>
    <t>Please refer to the work referenced in "Deaths Related to Drug Overdose"; "ACO initiation/engagement of alcohol and other drug dependence treatment"; "ACO 30-day follow-up after discharge for alcohol or other drug dependence"</t>
  </si>
  <si>
    <t>Please refer to the work referenced in "Deaths Related to Drug Overdose"; "ACO initiation/engagement of alcohol and other drug dependence treatment"; "ACO 30-day follow-up after discharge for alcohol or other drug dependence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</si>
</sst>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409]#,##0.00;\([$-409]#,##0.00\)"/>
    <numFmt numFmtId="165" formatCode="0.0%"/>
    <numFmt numFmtId="166" formatCode="_(* #,##0_);_(* \(#,##0\);_(* &quot;-&quot;??_);_(@_)"/>
    <numFmt numFmtId="167" formatCode="_(&quot;$&quot;* #,##0_);_(&quot;$&quot;* \(#,##0\);_(&quot;$&quot;* &quot;-&quot;??_);_(@_)"/>
    <numFmt numFmtId="168" formatCode="&quot;$&quot;#,##0"/>
    <numFmt numFmtId="169" formatCode="&quot;$&quot;#,##0.00"/>
    <numFmt numFmtId="170" formatCode="#,##0.0%"/>
    <numFmt numFmtId="171" formatCode="[$-409]#,##0;\([$-409]#,##0\)"/>
  </numFmts>
  <fonts count="53"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sz val="12"/>
      <color theme="0"/>
      <name val="Book Antiqua"/>
      <family val="1"/>
    </font>
    <font>
      <sz val="11"/>
      <color theme="1"/>
      <name val="Book Antiqua"/>
      <family val="1"/>
    </font>
    <font>
      <b/>
      <sz val="11"/>
      <color theme="1"/>
      <name val="Book Antiqua"/>
      <family val="1"/>
    </font>
    <font>
      <b/>
      <sz val="11"/>
      <color rgb="FFFF0000"/>
      <name val="Calibri"/>
      <family val="2"/>
      <scheme val="minor"/>
    </font>
    <font>
      <b/>
      <sz val="11"/>
      <color indexed="8"/>
      <name val="Calibri"/>
      <family val="2"/>
      <scheme val="minor"/>
    </font>
    <font>
      <sz val="11"/>
      <name val="Calibri"/>
      <family val="2"/>
      <scheme val="minor"/>
    </font>
    <font>
      <sz val="11"/>
      <color rgb="FF003300"/>
      <name val="Book Antiqua"/>
      <family val="1"/>
    </font>
    <font>
      <b/>
      <sz val="11"/>
      <color theme="0"/>
      <name val="Book Antiqua"/>
      <family val="1"/>
    </font>
    <font>
      <sz val="11"/>
      <color rgb="FF333333"/>
      <name val="Times New Roman"/>
      <family val="1"/>
    </font>
    <font>
      <sz val="8"/>
      <color rgb="FF212121"/>
      <name val="Segoe UI"/>
      <family val="2"/>
    </font>
    <font>
      <sz val="11"/>
      <color rgb="FF000000"/>
      <name val="Times New Roman"/>
      <family val="1"/>
    </font>
    <font>
      <b/>
      <sz val="11"/>
      <color rgb="FF333333"/>
      <name val="Times New Roman"/>
      <family val="1"/>
    </font>
    <font>
      <i/>
      <sz val="11"/>
      <color rgb="FF333333"/>
      <name val="Times New Roman"/>
      <family val="1"/>
    </font>
    <font>
      <i/>
      <sz val="11"/>
      <color theme="1"/>
      <name val="Calibri"/>
      <family val="2"/>
      <scheme val="minor"/>
    </font>
    <font>
      <sz val="7"/>
      <color theme="1"/>
      <name val="Times New Roman"/>
      <family val="1"/>
    </font>
    <font>
      <b/>
      <sz val="9"/>
      <color indexed="81"/>
      <name val="Tahoma"/>
      <family val="2"/>
    </font>
    <font>
      <sz val="9"/>
      <color indexed="81"/>
      <name val="Tahoma"/>
      <family val="2"/>
    </font>
    <font>
      <vertAlign val="superscript"/>
      <sz val="11"/>
      <color theme="1"/>
      <name val="Calibri"/>
      <family val="2"/>
      <scheme val="minor"/>
    </font>
    <font>
      <sz val="11"/>
      <color indexed="8"/>
      <name val="Calibri"/>
      <family val="2"/>
      <scheme val="minor"/>
    </font>
    <font>
      <b/>
      <sz val="12"/>
      <color theme="1"/>
      <name val="Calibri"/>
      <family val="2"/>
      <scheme val="minor"/>
    </font>
    <font>
      <sz val="12"/>
      <color theme="1"/>
      <name val="Calibri"/>
      <family val="2"/>
      <scheme val="minor"/>
    </font>
    <font>
      <sz val="10"/>
      <color theme="1"/>
      <name val="Calibri"/>
      <family val="2"/>
      <scheme val="minor"/>
    </font>
    <font>
      <b/>
      <i/>
      <sz val="11"/>
      <color theme="1"/>
      <name val="Calibri"/>
      <family val="2"/>
      <scheme val="minor"/>
    </font>
    <font>
      <sz val="11"/>
      <color theme="1"/>
      <name val="Calibri"/>
      <family val="2"/>
    </font>
    <font>
      <b/>
      <sz val="11"/>
      <color theme="1"/>
      <name val="Calibri"/>
      <family val="2"/>
    </font>
    <font>
      <b/>
      <sz val="11"/>
      <color indexed="8"/>
      <name val="Calibri"/>
      <family val="2"/>
    </font>
    <font>
      <i/>
      <sz val="11"/>
      <color theme="4"/>
      <name val="Calibri"/>
      <family val="2"/>
      <scheme val="minor"/>
    </font>
    <font>
      <b/>
      <sz val="12"/>
      <color theme="1"/>
      <name val="Times New Roman"/>
      <family val="1"/>
    </font>
    <font>
      <sz val="12"/>
      <color theme="1"/>
      <name val="Times New Roman"/>
      <family val="1"/>
    </font>
    <font>
      <b/>
      <i/>
      <sz val="11"/>
      <color theme="1"/>
      <name val="Calibri"/>
      <family val="2"/>
    </font>
    <font>
      <b/>
      <sz val="11"/>
      <color rgb="FF003300"/>
      <name val="Book Antiqua"/>
      <family val="1"/>
    </font>
    <font>
      <i/>
      <sz val="12"/>
      <color theme="1"/>
      <name val="Calibri"/>
      <family val="2"/>
      <scheme val="minor"/>
    </font>
    <font>
      <b/>
      <i/>
      <sz val="12"/>
      <color theme="1"/>
      <name val="Calibri"/>
      <family val="2"/>
      <scheme val="minor"/>
    </font>
    <font>
      <sz val="11"/>
      <color theme="1"/>
      <name val="Times New Roman"/>
      <family val="1"/>
    </font>
    <font>
      <sz val="11"/>
      <color rgb="FF006100"/>
      <name val="Calibri"/>
      <family val="2"/>
      <scheme val="minor"/>
    </font>
    <font>
      <sz val="11"/>
      <color rgb="FF9C0006"/>
      <name val="Calibri"/>
      <family val="2"/>
      <scheme val="minor"/>
    </font>
    <font>
      <sz val="11"/>
      <color rgb="FF9C6500"/>
      <name val="Calibri"/>
      <family val="2"/>
      <scheme val="minor"/>
    </font>
    <font>
      <b/>
      <sz val="11"/>
      <name val="Calibri"/>
      <family val="2"/>
      <scheme val="minor"/>
    </font>
    <font>
      <i/>
      <sz val="11"/>
      <name val="Calibri"/>
      <family val="2"/>
      <scheme val="minor"/>
    </font>
    <font>
      <sz val="11"/>
      <color rgb="FF000000"/>
      <name val="Calibri"/>
      <family val="2"/>
      <scheme val="minor"/>
    </font>
    <font>
      <sz val="11"/>
      <color theme="1"/>
      <name val="Calibri Light"/>
      <family val="2"/>
      <scheme val="major"/>
    </font>
    <font>
      <b/>
      <sz val="12"/>
      <color theme="0"/>
      <name val="Calibri Light"/>
      <family val="2"/>
      <scheme val="major"/>
    </font>
    <font>
      <b/>
      <sz val="11"/>
      <color theme="1"/>
      <name val="Calibri Light"/>
      <family val="2"/>
      <scheme val="major"/>
    </font>
    <font>
      <b/>
      <u/>
      <sz val="11"/>
      <color theme="1"/>
      <name val="Calibri Light"/>
      <family val="2"/>
      <scheme val="major"/>
    </font>
    <font>
      <b/>
      <sz val="11"/>
      <color theme="0"/>
      <name val="Calibri"/>
      <family val="2"/>
      <scheme val="minor"/>
    </font>
    <font>
      <sz val="11"/>
      <color rgb="FF003300"/>
      <name val="Calibri"/>
      <family val="2"/>
      <scheme val="minor"/>
    </font>
    <font>
      <sz val="16"/>
      <color theme="1"/>
      <name val="Calibri"/>
      <family val="2"/>
      <scheme val="minor"/>
    </font>
    <font>
      <sz val="18"/>
      <color theme="1"/>
      <name val="Calibri"/>
      <family val="2"/>
      <scheme val="minor"/>
    </font>
    <font>
      <sz val="14"/>
      <color theme="1"/>
      <name val="Calibri"/>
      <family val="2"/>
      <scheme val="minor"/>
    </font>
  </fonts>
  <fills count="17">
    <fill>
      <patternFill patternType="none"/>
    </fill>
    <fill>
      <patternFill patternType="gray125"/>
    </fill>
    <fill>
      <patternFill patternType="solid">
        <fgColor rgb="FF339966"/>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rgb="FFBDD6EE"/>
        <bgColor indexed="64"/>
      </patternFill>
    </fill>
    <fill>
      <patternFill patternType="solid">
        <fgColor rgb="FFF2F2F2"/>
        <bgColor indexed="64"/>
      </patternFill>
    </fill>
    <fill>
      <patternFill patternType="solid">
        <fgColor theme="0" tint="-0.3499862666707357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0"/>
        <bgColor indexed="64"/>
      </patternFill>
    </fill>
    <fill>
      <patternFill patternType="solid">
        <fgColor theme="1"/>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right/>
      <top style="thin">
        <color indexed="64"/>
      </top>
      <bottom/>
      <diagonal/>
    </border>
    <border>
      <left/>
      <right/>
      <top/>
      <bottom style="thin">
        <color indexed="64"/>
      </bottom>
      <diagonal/>
    </border>
    <border>
      <left/>
      <right/>
      <top style="thin">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auto="1"/>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auto="1"/>
      </right>
      <top/>
      <bottom/>
      <diagonal/>
    </border>
    <border>
      <left style="thin">
        <color indexed="64"/>
      </left>
      <right style="thin">
        <color indexed="64"/>
      </right>
      <top/>
      <bottom style="thin">
        <color auto="1"/>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double">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style="medium">
        <color indexed="64"/>
      </left>
      <right style="hair">
        <color auto="1"/>
      </right>
      <top style="hair">
        <color auto="1"/>
      </top>
      <bottom style="hair">
        <color auto="1"/>
      </bottom>
      <diagonal/>
    </border>
    <border>
      <left/>
      <right/>
      <top style="hair">
        <color auto="1"/>
      </top>
      <bottom/>
      <diagonal/>
    </border>
    <border>
      <left style="hair">
        <color auto="1"/>
      </left>
      <right style="medium">
        <color indexed="64"/>
      </right>
      <top style="hair">
        <color auto="1"/>
      </top>
      <bottom style="hair">
        <color auto="1"/>
      </bottom>
      <diagonal/>
    </border>
    <border>
      <left/>
      <right/>
      <top style="hair">
        <color auto="1"/>
      </top>
      <bottom style="hair">
        <color auto="1"/>
      </bottom>
      <diagonal/>
    </border>
    <border>
      <left/>
      <right/>
      <top style="hair">
        <color auto="1"/>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hair">
        <color auto="1"/>
      </top>
      <bottom style="medium">
        <color indexed="64"/>
      </bottom>
      <diagonal/>
    </border>
    <border>
      <left style="medium">
        <color indexed="64"/>
      </left>
      <right/>
      <top style="hair">
        <color auto="1"/>
      </top>
      <bottom style="medium">
        <color indexed="64"/>
      </bottom>
      <diagonal/>
    </border>
    <border>
      <left/>
      <right style="thin">
        <color indexed="64"/>
      </right>
      <top style="medium">
        <color indexed="64"/>
      </top>
      <bottom style="medium">
        <color indexed="64"/>
      </bottom>
      <diagonal/>
    </border>
    <border>
      <left style="medium">
        <color indexed="64"/>
      </left>
      <right style="hair">
        <color auto="1"/>
      </right>
      <top style="medium">
        <color indexed="64"/>
      </top>
      <bottom style="medium">
        <color indexed="64"/>
      </bottom>
      <diagonal/>
    </border>
    <border>
      <left style="hair">
        <color auto="1"/>
      </left>
      <right style="medium">
        <color indexed="64"/>
      </right>
      <top style="medium">
        <color indexed="64"/>
      </top>
      <bottom style="medium">
        <color indexed="64"/>
      </bottom>
      <diagonal/>
    </border>
    <border>
      <left/>
      <right style="hair">
        <color auto="1"/>
      </right>
      <top style="medium">
        <color indexed="64"/>
      </top>
      <bottom style="medium">
        <color indexed="64"/>
      </bottom>
      <diagonal/>
    </border>
    <border>
      <left style="medium">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hair">
        <color auto="1"/>
      </right>
      <top/>
      <bottom style="hair">
        <color auto="1"/>
      </bottom>
      <diagonal/>
    </border>
    <border>
      <left/>
      <right/>
      <top/>
      <bottom style="hair">
        <color auto="1"/>
      </bottom>
      <diagonal/>
    </border>
    <border>
      <left style="medium">
        <color indexed="64"/>
      </left>
      <right style="thin">
        <color indexed="64"/>
      </right>
      <top style="thin">
        <color indexed="64"/>
      </top>
      <bottom style="medium">
        <color indexed="64"/>
      </bottom>
      <diagonal/>
    </border>
    <border>
      <left style="medium">
        <color indexed="64"/>
      </left>
      <right/>
      <top style="hair">
        <color auto="1"/>
      </top>
      <bottom/>
      <diagonal/>
    </border>
  </borders>
  <cellStyleXfs count="8">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38" fillId="12" borderId="0" applyNumberFormat="0" applyBorder="0" applyAlignment="0" applyProtection="0"/>
    <xf numFmtId="0" fontId="39" fillId="13" borderId="0" applyNumberFormat="0" applyBorder="0" applyAlignment="0" applyProtection="0"/>
    <xf numFmtId="0" fontId="40" fillId="14" borderId="0" applyNumberFormat="0" applyBorder="0" applyAlignment="0" applyProtection="0"/>
    <xf numFmtId="0" fontId="1" fillId="0" borderId="0"/>
  </cellStyleXfs>
  <cellXfs count="698">
    <xf numFmtId="0" fontId="0" fillId="0" borderId="0" xfId="0"/>
    <xf numFmtId="0" fontId="0" fillId="2" borderId="0" xfId="0" applyFill="1"/>
    <xf numFmtId="0" fontId="4" fillId="2" borderId="0" xfId="0" applyFont="1" applyFill="1"/>
    <xf numFmtId="0" fontId="0" fillId="0" borderId="1" xfId="0" applyBorder="1"/>
    <xf numFmtId="0" fontId="5" fillId="0" borderId="1" xfId="0" applyFont="1" applyBorder="1"/>
    <xf numFmtId="0" fontId="0" fillId="2" borderId="0" xfId="0" applyFill="1" applyAlignment="1">
      <alignment horizontal="center" vertical="center" wrapText="1"/>
    </xf>
    <xf numFmtId="0" fontId="0" fillId="0" borderId="0" xfId="0" applyAlignment="1">
      <alignment horizontal="center" vertical="center" wrapText="1"/>
    </xf>
    <xf numFmtId="0" fontId="6" fillId="3" borderId="1" xfId="0" applyFont="1" applyFill="1" applyBorder="1" applyAlignment="1">
      <alignment horizontal="center" vertical="center" wrapText="1"/>
    </xf>
    <xf numFmtId="0" fontId="3" fillId="0" borderId="0" xfId="0" applyFont="1"/>
    <xf numFmtId="49" fontId="0" fillId="0" borderId="0" xfId="0" applyNumberFormat="1"/>
    <xf numFmtId="0" fontId="5" fillId="0" borderId="0" xfId="0" applyFont="1"/>
    <xf numFmtId="164" fontId="3" fillId="4" borderId="2" xfId="0" quotePrefix="1" applyNumberFormat="1" applyFont="1" applyFill="1" applyBorder="1"/>
    <xf numFmtId="0" fontId="10" fillId="2" borderId="0" xfId="0" applyFont="1" applyFill="1"/>
    <xf numFmtId="0" fontId="11" fillId="2" borderId="0" xfId="0" applyFont="1" applyFill="1"/>
    <xf numFmtId="0" fontId="11" fillId="2" borderId="0" xfId="0" applyFont="1" applyFill="1" applyAlignment="1">
      <alignment horizontal="center"/>
    </xf>
    <xf numFmtId="0" fontId="5" fillId="2" borderId="0" xfId="0" applyFont="1" applyFill="1"/>
    <xf numFmtId="0" fontId="6" fillId="0" borderId="1" xfId="0" applyFont="1" applyBorder="1" applyAlignment="1">
      <alignment horizontal="center" wrapText="1"/>
    </xf>
    <xf numFmtId="0" fontId="6" fillId="0" borderId="1" xfId="0" applyFont="1" applyBorder="1" applyAlignment="1">
      <alignment horizontal="center"/>
    </xf>
    <xf numFmtId="0" fontId="17" fillId="0" borderId="0" xfId="0" applyFont="1"/>
    <xf numFmtId="0" fontId="0" fillId="0" borderId="0" xfId="0" applyAlignment="1">
      <alignment horizontal="left" vertical="center" indent="1"/>
    </xf>
    <xf numFmtId="164" fontId="0" fillId="0" borderId="0" xfId="0" applyNumberFormat="1"/>
    <xf numFmtId="164" fontId="3" fillId="4" borderId="4" xfId="0" quotePrefix="1" applyNumberFormat="1" applyFont="1" applyFill="1" applyBorder="1"/>
    <xf numFmtId="164" fontId="3" fillId="0" borderId="3" xfId="0" quotePrefix="1" applyNumberFormat="1" applyFont="1" applyBorder="1" applyAlignment="1">
      <alignment horizontal="center"/>
    </xf>
    <xf numFmtId="164" fontId="3" fillId="4" borderId="2" xfId="0" quotePrefix="1" applyNumberFormat="1" applyFont="1" applyFill="1" applyBorder="1" applyAlignment="1">
      <alignment horizontal="left" vertical="center" wrapText="1"/>
    </xf>
    <xf numFmtId="164" fontId="0" fillId="0" borderId="0" xfId="0" applyNumberFormat="1" applyAlignment="1">
      <alignment wrapText="1"/>
    </xf>
    <xf numFmtId="164" fontId="3" fillId="0" borderId="0" xfId="0" quotePrefix="1" applyNumberFormat="1" applyFont="1" applyAlignment="1">
      <alignment horizontal="left" vertical="center"/>
    </xf>
    <xf numFmtId="164" fontId="3" fillId="0" borderId="0" xfId="0" quotePrefix="1" applyNumberFormat="1" applyFont="1"/>
    <xf numFmtId="164" fontId="3" fillId="0" borderId="0" xfId="0" applyNumberFormat="1" applyFont="1"/>
    <xf numFmtId="41" fontId="3" fillId="0" borderId="0" xfId="0" applyNumberFormat="1" applyFont="1"/>
    <xf numFmtId="49" fontId="3" fillId="0" borderId="0" xfId="0" quotePrefix="1" applyNumberFormat="1" applyFont="1" applyAlignment="1">
      <alignment horizontal="left" vertical="center"/>
    </xf>
    <xf numFmtId="164" fontId="3" fillId="6" borderId="0" xfId="0" quotePrefix="1" applyNumberFormat="1" applyFont="1" applyFill="1"/>
    <xf numFmtId="44" fontId="0" fillId="0" borderId="0" xfId="2" applyFont="1" applyFill="1"/>
    <xf numFmtId="165" fontId="0" fillId="0" borderId="0" xfId="3" applyNumberFormat="1" applyFont="1" applyFill="1"/>
    <xf numFmtId="164" fontId="3" fillId="4" borderId="4" xfId="0" quotePrefix="1" applyNumberFormat="1" applyFont="1" applyFill="1" applyBorder="1" applyAlignment="1">
      <alignment horizontal="right"/>
    </xf>
    <xf numFmtId="164" fontId="3" fillId="4" borderId="3" xfId="0" quotePrefix="1" applyNumberFormat="1" applyFont="1" applyFill="1" applyBorder="1" applyAlignment="1">
      <alignment horizontal="right"/>
    </xf>
    <xf numFmtId="165" fontId="3" fillId="4" borderId="4" xfId="3" quotePrefix="1" applyNumberFormat="1" applyFont="1" applyFill="1" applyBorder="1" applyAlignment="1">
      <alignment horizontal="right"/>
    </xf>
    <xf numFmtId="164" fontId="3" fillId="0" borderId="14" xfId="0" quotePrefix="1" applyNumberFormat="1" applyFont="1" applyBorder="1"/>
    <xf numFmtId="164" fontId="3" fillId="0" borderId="11" xfId="0" quotePrefix="1" applyNumberFormat="1" applyFont="1" applyBorder="1"/>
    <xf numFmtId="164" fontId="3" fillId="0" borderId="11" xfId="0" quotePrefix="1" applyNumberFormat="1" applyFont="1" applyBorder="1" applyAlignment="1">
      <alignment horizontal="right"/>
    </xf>
    <xf numFmtId="164" fontId="3" fillId="0" borderId="7" xfId="0" quotePrefix="1" applyNumberFormat="1" applyFont="1" applyBorder="1" applyAlignment="1">
      <alignment horizontal="right"/>
    </xf>
    <xf numFmtId="165" fontId="3" fillId="0" borderId="11" xfId="3" quotePrefix="1" applyNumberFormat="1" applyFont="1" applyFill="1" applyBorder="1" applyAlignment="1">
      <alignment horizontal="right"/>
    </xf>
    <xf numFmtId="0" fontId="3" fillId="4" borderId="15" xfId="0" applyFont="1" applyFill="1" applyBorder="1"/>
    <xf numFmtId="0" fontId="3" fillId="4" borderId="15" xfId="2" applyNumberFormat="1" applyFont="1" applyFill="1" applyBorder="1" applyAlignment="1">
      <alignment horizontal="center"/>
    </xf>
    <xf numFmtId="0" fontId="3" fillId="4" borderId="16" xfId="0" applyFont="1" applyFill="1" applyBorder="1"/>
    <xf numFmtId="44" fontId="3" fillId="4" borderId="14" xfId="2" applyFont="1" applyFill="1" applyBorder="1" applyAlignment="1">
      <alignment horizontal="center" wrapText="1"/>
    </xf>
    <xf numFmtId="44" fontId="3" fillId="4" borderId="0" xfId="2" applyFont="1" applyFill="1" applyBorder="1" applyAlignment="1">
      <alignment horizontal="center" wrapText="1"/>
    </xf>
    <xf numFmtId="44" fontId="3" fillId="4" borderId="16" xfId="2" applyFont="1" applyFill="1" applyBorder="1" applyAlignment="1">
      <alignment horizontal="center" wrapText="1"/>
    </xf>
    <xf numFmtId="0" fontId="0" fillId="0" borderId="16" xfId="0" applyBorder="1"/>
    <xf numFmtId="44" fontId="3" fillId="0" borderId="14" xfId="2" applyFont="1" applyFill="1" applyBorder="1" applyAlignment="1">
      <alignment horizontal="center" wrapText="1"/>
    </xf>
    <xf numFmtId="44" fontId="3" fillId="0" borderId="0" xfId="2" applyFont="1" applyFill="1" applyBorder="1" applyAlignment="1">
      <alignment horizontal="center" wrapText="1"/>
    </xf>
    <xf numFmtId="44" fontId="3" fillId="0" borderId="17" xfId="2" applyFont="1" applyFill="1" applyBorder="1" applyAlignment="1">
      <alignment horizontal="center" wrapText="1"/>
    </xf>
    <xf numFmtId="44" fontId="3" fillId="0" borderId="16" xfId="2" applyFont="1" applyFill="1" applyBorder="1" applyAlignment="1">
      <alignment horizontal="center" wrapText="1"/>
    </xf>
    <xf numFmtId="165" fontId="3" fillId="0" borderId="17" xfId="3" applyNumberFormat="1" applyFont="1" applyFill="1" applyBorder="1" applyAlignment="1">
      <alignment horizontal="center" wrapText="1"/>
    </xf>
    <xf numFmtId="0" fontId="0" fillId="0" borderId="16" xfId="0" applyBorder="1" applyAlignment="1">
      <alignment horizontal="left" indent="1"/>
    </xf>
    <xf numFmtId="42" fontId="0" fillId="0" borderId="0" xfId="2" applyNumberFormat="1" applyFont="1" applyBorder="1"/>
    <xf numFmtId="42" fontId="0" fillId="0" borderId="16" xfId="2" applyNumberFormat="1" applyFont="1" applyBorder="1"/>
    <xf numFmtId="165" fontId="0" fillId="0" borderId="17" xfId="3" applyNumberFormat="1" applyFont="1" applyBorder="1"/>
    <xf numFmtId="0" fontId="0" fillId="0" borderId="16" xfId="0" applyBorder="1" applyAlignment="1">
      <alignment horizontal="left" indent="3"/>
    </xf>
    <xf numFmtId="42" fontId="0" fillId="7" borderId="16" xfId="2" applyNumberFormat="1" applyFont="1" applyFill="1" applyBorder="1"/>
    <xf numFmtId="165" fontId="0" fillId="0" borderId="0" xfId="3" applyNumberFormat="1" applyFont="1" applyBorder="1"/>
    <xf numFmtId="165" fontId="0" fillId="0" borderId="7" xfId="3" applyNumberFormat="1" applyFont="1" applyBorder="1"/>
    <xf numFmtId="0" fontId="0" fillId="6" borderId="16" xfId="0" applyFill="1" applyBorder="1"/>
    <xf numFmtId="165" fontId="0" fillId="6" borderId="0" xfId="3" applyNumberFormat="1" applyFont="1" applyFill="1" applyBorder="1"/>
    <xf numFmtId="0" fontId="0" fillId="0" borderId="0" xfId="0" applyAlignment="1">
      <alignment horizontal="left" indent="3"/>
    </xf>
    <xf numFmtId="165" fontId="0" fillId="0" borderId="0" xfId="3" applyNumberFormat="1" applyFont="1" applyFill="1" applyBorder="1"/>
    <xf numFmtId="165" fontId="1" fillId="0" borderId="0" xfId="3" applyNumberFormat="1" applyFont="1" applyBorder="1"/>
    <xf numFmtId="0" fontId="0" fillId="6" borderId="18" xfId="0" applyFill="1" applyBorder="1"/>
    <xf numFmtId="167" fontId="0" fillId="6" borderId="0" xfId="2" applyNumberFormat="1" applyFont="1" applyFill="1" applyBorder="1"/>
    <xf numFmtId="0" fontId="3" fillId="0" borderId="2" xfId="0" applyFont="1" applyBorder="1"/>
    <xf numFmtId="167" fontId="3" fillId="0" borderId="3" xfId="2" applyNumberFormat="1" applyFont="1" applyBorder="1"/>
    <xf numFmtId="167" fontId="3" fillId="0" borderId="4" xfId="2" applyNumberFormat="1" applyFont="1" applyBorder="1"/>
    <xf numFmtId="165" fontId="3" fillId="0" borderId="3" xfId="3" applyNumberFormat="1" applyFont="1" applyBorder="1"/>
    <xf numFmtId="0" fontId="0" fillId="6" borderId="0" xfId="0" applyFill="1"/>
    <xf numFmtId="167" fontId="0" fillId="6" borderId="0" xfId="2" applyNumberFormat="1" applyFont="1" applyFill="1"/>
    <xf numFmtId="165" fontId="0" fillId="6" borderId="0" xfId="3" applyNumberFormat="1" applyFont="1" applyFill="1"/>
    <xf numFmtId="167" fontId="1" fillId="0" borderId="0" xfId="2" applyNumberFormat="1" applyFont="1" applyBorder="1"/>
    <xf numFmtId="44" fontId="1" fillId="0" borderId="0" xfId="2" applyFont="1" applyBorder="1"/>
    <xf numFmtId="2" fontId="0" fillId="0" borderId="0" xfId="0" applyNumberFormat="1"/>
    <xf numFmtId="2" fontId="1" fillId="7" borderId="0" xfId="2" applyNumberFormat="1" applyFont="1" applyFill="1" applyBorder="1"/>
    <xf numFmtId="165" fontId="1" fillId="7" borderId="0" xfId="3" applyNumberFormat="1" applyFont="1" applyFill="1" applyBorder="1"/>
    <xf numFmtId="165" fontId="3" fillId="0" borderId="0" xfId="3" applyNumberFormat="1" applyFont="1" applyBorder="1"/>
    <xf numFmtId="44" fontId="0" fillId="0" borderId="0" xfId="2" applyFont="1"/>
    <xf numFmtId="165" fontId="0" fillId="0" borderId="0" xfId="3" applyNumberFormat="1" applyFont="1"/>
    <xf numFmtId="10" fontId="0" fillId="0" borderId="0" xfId="3" applyNumberFormat="1" applyFont="1"/>
    <xf numFmtId="0" fontId="0" fillId="0" borderId="0" xfId="0" quotePrefix="1"/>
    <xf numFmtId="167" fontId="0" fillId="0" borderId="0" xfId="0" applyNumberFormat="1"/>
    <xf numFmtId="167" fontId="3" fillId="4" borderId="4" xfId="0" quotePrefix="1" applyNumberFormat="1" applyFont="1" applyFill="1" applyBorder="1"/>
    <xf numFmtId="167" fontId="3" fillId="4" borderId="4" xfId="1" applyNumberFormat="1" applyFont="1" applyFill="1" applyBorder="1" applyAlignment="1">
      <alignment horizontal="center" vertical="center" wrapText="1"/>
    </xf>
    <xf numFmtId="0" fontId="0" fillId="0" borderId="0" xfId="0" applyAlignment="1">
      <alignment horizontal="center" vertical="center"/>
    </xf>
    <xf numFmtId="0" fontId="0" fillId="0" borderId="0" xfId="0" applyAlignment="1">
      <alignment horizontal="left"/>
    </xf>
    <xf numFmtId="0" fontId="0" fillId="0" borderId="0" xfId="0" applyAlignment="1">
      <alignment wrapText="1"/>
    </xf>
    <xf numFmtId="0" fontId="8" fillId="0" borderId="11" xfId="0" applyFont="1" applyBorder="1"/>
    <xf numFmtId="1" fontId="8" fillId="0" borderId="10" xfId="0" applyNumberFormat="1" applyFont="1" applyBorder="1"/>
    <xf numFmtId="0" fontId="0" fillId="0" borderId="7" xfId="0" applyBorder="1"/>
    <xf numFmtId="10" fontId="8" fillId="0" borderId="7" xfId="0" applyNumberFormat="1" applyFont="1" applyBorder="1"/>
    <xf numFmtId="0" fontId="0" fillId="0" borderId="19" xfId="0" applyBorder="1"/>
    <xf numFmtId="0" fontId="0" fillId="0" borderId="3" xfId="0" applyBorder="1"/>
    <xf numFmtId="9" fontId="0" fillId="0" borderId="3" xfId="0" applyNumberFormat="1" applyBorder="1" applyAlignment="1">
      <alignment horizontal="center" vertical="center"/>
    </xf>
    <xf numFmtId="9" fontId="0" fillId="0" borderId="20" xfId="0" applyNumberFormat="1" applyBorder="1" applyAlignment="1">
      <alignment horizontal="center" vertical="center"/>
    </xf>
    <xf numFmtId="0" fontId="0" fillId="0" borderId="20" xfId="0" applyBorder="1"/>
    <xf numFmtId="0" fontId="22" fillId="0" borderId="16" xfId="0" applyFont="1" applyBorder="1" applyAlignment="1">
      <alignment horizontal="right"/>
    </xf>
    <xf numFmtId="42" fontId="0" fillId="0" borderId="22" xfId="0" applyNumberFormat="1" applyBorder="1" applyAlignment="1">
      <alignment horizontal="center" vertical="center"/>
    </xf>
    <xf numFmtId="44" fontId="0" fillId="0" borderId="1" xfId="0" applyNumberFormat="1" applyBorder="1" applyAlignment="1">
      <alignment horizontal="center" vertical="center"/>
    </xf>
    <xf numFmtId="9" fontId="0" fillId="0" borderId="1" xfId="0" applyNumberFormat="1" applyBorder="1" applyAlignment="1">
      <alignment horizontal="center" vertical="center"/>
    </xf>
    <xf numFmtId="9" fontId="0" fillId="0" borderId="23" xfId="0" applyNumberFormat="1" applyBorder="1" applyAlignment="1">
      <alignment horizontal="center" vertical="center"/>
    </xf>
    <xf numFmtId="0" fontId="22" fillId="0" borderId="17" xfId="0" applyFont="1" applyBorder="1" applyAlignment="1">
      <alignment horizontal="right"/>
    </xf>
    <xf numFmtId="0" fontId="8" fillId="0" borderId="17" xfId="0" applyFont="1" applyBorder="1" applyAlignment="1">
      <alignment horizontal="right"/>
    </xf>
    <xf numFmtId="42" fontId="3" fillId="0" borderId="22" xfId="0" applyNumberFormat="1" applyFont="1" applyBorder="1" applyAlignment="1">
      <alignment horizontal="center" vertical="center"/>
    </xf>
    <xf numFmtId="44" fontId="3" fillId="0" borderId="1" xfId="0" applyNumberFormat="1" applyFont="1" applyBorder="1" applyAlignment="1">
      <alignment horizontal="center" vertical="center"/>
    </xf>
    <xf numFmtId="9" fontId="3" fillId="0" borderId="1" xfId="0" applyNumberFormat="1" applyFont="1" applyBorder="1" applyAlignment="1">
      <alignment horizontal="center" vertical="center"/>
    </xf>
    <xf numFmtId="9" fontId="3" fillId="0" borderId="23" xfId="0" applyNumberFormat="1" applyFont="1" applyBorder="1" applyAlignment="1">
      <alignment horizontal="center" vertical="center"/>
    </xf>
    <xf numFmtId="0" fontId="8" fillId="0" borderId="17" xfId="0" applyFont="1" applyBorder="1"/>
    <xf numFmtId="42" fontId="0" fillId="0" borderId="5" xfId="0" applyNumberFormat="1" applyBorder="1" applyAlignment="1">
      <alignment horizontal="center" vertical="center"/>
    </xf>
    <xf numFmtId="44" fontId="0" fillId="0" borderId="0" xfId="0" applyNumberFormat="1" applyAlignment="1">
      <alignment horizontal="center" vertical="center"/>
    </xf>
    <xf numFmtId="9" fontId="0" fillId="0" borderId="0" xfId="0" applyNumberFormat="1" applyAlignment="1">
      <alignment horizontal="center" vertical="center"/>
    </xf>
    <xf numFmtId="0" fontId="8" fillId="0" borderId="16" xfId="0" applyFont="1" applyBorder="1"/>
    <xf numFmtId="42" fontId="3" fillId="0" borderId="21" xfId="0" applyNumberFormat="1" applyFont="1" applyBorder="1" applyAlignment="1">
      <alignment horizontal="center" vertical="center"/>
    </xf>
    <xf numFmtId="44" fontId="3" fillId="0" borderId="15" xfId="0" applyNumberFormat="1" applyFont="1" applyBorder="1" applyAlignment="1">
      <alignment horizontal="center" vertical="center"/>
    </xf>
    <xf numFmtId="9" fontId="3" fillId="0" borderId="15" xfId="0" applyNumberFormat="1" applyFont="1" applyBorder="1" applyAlignment="1">
      <alignment horizontal="center" vertical="center"/>
    </xf>
    <xf numFmtId="9" fontId="3" fillId="0" borderId="24" xfId="0" applyNumberFormat="1" applyFont="1" applyBorder="1" applyAlignment="1">
      <alignment horizontal="center" vertical="center"/>
    </xf>
    <xf numFmtId="0" fontId="22" fillId="0" borderId="0" xfId="0" applyFont="1" applyAlignment="1">
      <alignment horizontal="right"/>
    </xf>
    <xf numFmtId="0" fontId="25" fillId="0" borderId="0" xfId="0" applyFont="1"/>
    <xf numFmtId="0" fontId="25" fillId="0" borderId="0" xfId="0" applyFont="1" applyAlignment="1">
      <alignment vertical="top"/>
    </xf>
    <xf numFmtId="1" fontId="25" fillId="0" borderId="0" xfId="0" applyNumberFormat="1" applyFont="1" applyAlignment="1">
      <alignment vertical="top"/>
    </xf>
    <xf numFmtId="0" fontId="0" fillId="0" borderId="1" xfId="0" applyBorder="1" applyAlignment="1">
      <alignment horizontal="center"/>
    </xf>
    <xf numFmtId="0" fontId="17" fillId="7" borderId="0" xfId="0" applyFont="1" applyFill="1" applyAlignment="1">
      <alignment horizontal="left" indent="2"/>
    </xf>
    <xf numFmtId="0" fontId="0" fillId="7" borderId="0" xfId="0" applyFill="1" applyAlignment="1">
      <alignment horizontal="left" indent="2"/>
    </xf>
    <xf numFmtId="0" fontId="0" fillId="0" borderId="0" xfId="0" applyAlignment="1">
      <alignment horizontal="left" indent="1"/>
    </xf>
    <xf numFmtId="0" fontId="3" fillId="7" borderId="0" xfId="0" applyFont="1" applyFill="1" applyAlignment="1">
      <alignment horizontal="left" indent="2"/>
    </xf>
    <xf numFmtId="166" fontId="26" fillId="7" borderId="0" xfId="1" applyNumberFormat="1" applyFont="1" applyFill="1"/>
    <xf numFmtId="166" fontId="3" fillId="7" borderId="0" xfId="1" applyNumberFormat="1" applyFont="1" applyFill="1"/>
    <xf numFmtId="0" fontId="3" fillId="9" borderId="4" xfId="0" applyFont="1" applyFill="1" applyBorder="1" applyAlignment="1">
      <alignment horizontal="center" vertical="center" wrapText="1"/>
    </xf>
    <xf numFmtId="0" fontId="3" fillId="9" borderId="1" xfId="0" applyFont="1" applyFill="1"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wrapText="1"/>
    </xf>
    <xf numFmtId="0" fontId="27" fillId="0" borderId="0" xfId="0" applyFont="1"/>
    <xf numFmtId="0" fontId="31" fillId="0" borderId="0" xfId="0" applyFont="1"/>
    <xf numFmtId="0" fontId="0" fillId="0" borderId="0" xfId="0" applyAlignment="1">
      <alignment horizontal="center"/>
    </xf>
    <xf numFmtId="0" fontId="0" fillId="0" borderId="0" xfId="0" applyBorder="1"/>
    <xf numFmtId="0" fontId="17" fillId="0" borderId="0" xfId="0" applyFont="1" applyBorder="1"/>
    <xf numFmtId="0" fontId="11" fillId="0" borderId="0" xfId="0" applyFont="1" applyFill="1" applyBorder="1"/>
    <xf numFmtId="0" fontId="12" fillId="0" borderId="0" xfId="0" applyFont="1" applyFill="1" applyBorder="1" applyAlignment="1">
      <alignment vertical="center"/>
    </xf>
    <xf numFmtId="0" fontId="15" fillId="0" borderId="0" xfId="0" applyFont="1" applyFill="1" applyBorder="1" applyAlignment="1">
      <alignment horizontal="right" vertical="center" wrapText="1"/>
    </xf>
    <xf numFmtId="0" fontId="12" fillId="0" borderId="0" xfId="0" applyFont="1" applyFill="1" applyBorder="1" applyAlignment="1">
      <alignment horizontal="right" vertical="center"/>
    </xf>
    <xf numFmtId="0" fontId="16" fillId="0" borderId="0" xfId="0" applyFont="1" applyFill="1" applyBorder="1" applyAlignment="1">
      <alignment horizontal="right" vertical="center"/>
    </xf>
    <xf numFmtId="0" fontId="15" fillId="0" borderId="0" xfId="0" applyFont="1" applyFill="1" applyBorder="1" applyAlignment="1">
      <alignment horizontal="right" vertical="center"/>
    </xf>
    <xf numFmtId="0" fontId="13" fillId="0" borderId="0" xfId="0" applyFont="1" applyFill="1" applyBorder="1" applyAlignment="1">
      <alignment wrapText="1"/>
    </xf>
    <xf numFmtId="0" fontId="0" fillId="0" borderId="0" xfId="0" applyFill="1"/>
    <xf numFmtId="0" fontId="13" fillId="0" borderId="0" xfId="0" applyFont="1" applyFill="1" applyBorder="1"/>
    <xf numFmtId="0" fontId="15" fillId="0" borderId="0" xfId="0" applyFont="1" applyFill="1" applyBorder="1" applyAlignment="1">
      <alignment vertical="center"/>
    </xf>
    <xf numFmtId="0" fontId="5" fillId="0" borderId="0" xfId="0" applyFont="1" applyFill="1" applyBorder="1"/>
    <xf numFmtId="0" fontId="5" fillId="0" borderId="0" xfId="0" applyFont="1" applyFill="1"/>
    <xf numFmtId="0" fontId="11" fillId="0" borderId="0" xfId="0" applyFont="1" applyFill="1" applyBorder="1" applyAlignment="1">
      <alignment horizontal="center"/>
    </xf>
    <xf numFmtId="0" fontId="15" fillId="0" borderId="1" xfId="0" applyFont="1" applyFill="1" applyBorder="1" applyAlignment="1">
      <alignment horizontal="center" vertical="center" wrapText="1"/>
    </xf>
    <xf numFmtId="0" fontId="12" fillId="0" borderId="1" xfId="0" applyFont="1" applyFill="1" applyBorder="1" applyAlignment="1">
      <alignment vertical="center"/>
    </xf>
    <xf numFmtId="0" fontId="0" fillId="6" borderId="0" xfId="0" applyFill="1" applyBorder="1"/>
    <xf numFmtId="165" fontId="12" fillId="6" borderId="1" xfId="0" applyNumberFormat="1" applyFont="1" applyFill="1" applyBorder="1" applyAlignment="1">
      <alignment vertical="center"/>
    </xf>
    <xf numFmtId="0" fontId="5" fillId="2" borderId="0" xfId="0" applyFont="1" applyFill="1" applyAlignment="1">
      <alignment horizontal="center"/>
    </xf>
    <xf numFmtId="0" fontId="11" fillId="0" borderId="0" xfId="0" applyFont="1" applyFill="1"/>
    <xf numFmtId="0" fontId="5" fillId="2" borderId="0" xfId="0" applyFont="1" applyFill="1" applyAlignment="1">
      <alignment horizontal="left"/>
    </xf>
    <xf numFmtId="0" fontId="5" fillId="0" borderId="0" xfId="0" applyFont="1" applyFill="1" applyAlignment="1">
      <alignment horizontal="left"/>
    </xf>
    <xf numFmtId="0" fontId="9" fillId="0" borderId="0" xfId="0" applyFont="1" applyBorder="1" applyAlignment="1">
      <alignment horizontal="left" textRotation="90"/>
    </xf>
    <xf numFmtId="0" fontId="9" fillId="0" borderId="0" xfId="0" applyFont="1" applyBorder="1" applyAlignment="1">
      <alignment horizontal="left" wrapText="1"/>
    </xf>
    <xf numFmtId="0" fontId="17" fillId="0" borderId="0" xfId="0" applyFont="1" applyAlignment="1">
      <alignment horizontal="left"/>
    </xf>
    <xf numFmtId="0" fontId="9" fillId="0" borderId="0" xfId="0" applyFont="1" applyFill="1" applyBorder="1" applyAlignment="1">
      <alignment horizontal="left" textRotation="90"/>
    </xf>
    <xf numFmtId="0" fontId="0" fillId="0" borderId="2" xfId="0" applyBorder="1"/>
    <xf numFmtId="0" fontId="11" fillId="2" borderId="0" xfId="0" applyFont="1" applyFill="1" applyAlignment="1">
      <alignment horizontal="center" textRotation="90"/>
    </xf>
    <xf numFmtId="0" fontId="11" fillId="2" borderId="0" xfId="0" applyFont="1" applyFill="1" applyAlignment="1">
      <alignment textRotation="90"/>
    </xf>
    <xf numFmtId="0" fontId="5" fillId="2" borderId="0" xfId="0" applyFont="1" applyFill="1" applyAlignment="1">
      <alignment textRotation="90"/>
    </xf>
    <xf numFmtId="0" fontId="0" fillId="0" borderId="0" xfId="0" applyAlignment="1">
      <alignment textRotation="90"/>
    </xf>
    <xf numFmtId="0" fontId="0" fillId="0" borderId="0" xfId="0" applyBorder="1" applyAlignment="1">
      <alignment horizontal="left"/>
    </xf>
    <xf numFmtId="0" fontId="9" fillId="0" borderId="1" xfId="0" applyFont="1" applyBorder="1" applyAlignment="1">
      <alignment horizontal="right" vertical="center" textRotation="90" wrapText="1"/>
    </xf>
    <xf numFmtId="0" fontId="9" fillId="0" borderId="1" xfId="0" applyFont="1" applyFill="1" applyBorder="1" applyAlignment="1">
      <alignment horizontal="right" vertical="center" textRotation="90" wrapText="1"/>
    </xf>
    <xf numFmtId="0" fontId="3" fillId="0" borderId="0" xfId="0" applyFont="1" applyFill="1" applyBorder="1" applyAlignment="1">
      <alignment horizontal="left"/>
    </xf>
    <xf numFmtId="0" fontId="0" fillId="0" borderId="0" xfId="0" applyFont="1" applyFill="1" applyBorder="1" applyAlignment="1">
      <alignment horizontal="left" indent="1"/>
    </xf>
    <xf numFmtId="0" fontId="9" fillId="0" borderId="0" xfId="0" applyFont="1" applyBorder="1" applyAlignment="1">
      <alignment horizontal="left" textRotation="90" wrapText="1"/>
    </xf>
    <xf numFmtId="0" fontId="9" fillId="0" borderId="0" xfId="0" applyFont="1" applyFill="1" applyBorder="1" applyAlignment="1">
      <alignment horizontal="left" textRotation="90" wrapText="1"/>
    </xf>
    <xf numFmtId="0" fontId="10" fillId="2" borderId="0" xfId="0" applyFont="1" applyFill="1" applyAlignment="1">
      <alignment textRotation="90"/>
    </xf>
    <xf numFmtId="0" fontId="0" fillId="0" borderId="0" xfId="0" applyBorder="1" applyAlignment="1">
      <alignment textRotation="90"/>
    </xf>
    <xf numFmtId="0" fontId="3" fillId="0" borderId="0" xfId="0" applyFont="1" applyFill="1" applyBorder="1"/>
    <xf numFmtId="0" fontId="17" fillId="0" borderId="0" xfId="0" applyFont="1" applyFill="1" applyBorder="1" applyAlignment="1">
      <alignment horizontal="left"/>
    </xf>
    <xf numFmtId="0" fontId="3" fillId="2" borderId="0" xfId="0" applyFont="1" applyFill="1"/>
    <xf numFmtId="0" fontId="6" fillId="0" borderId="1" xfId="0" applyFont="1" applyBorder="1"/>
    <xf numFmtId="0" fontId="6" fillId="0" borderId="1" xfId="0" applyFont="1" applyBorder="1" applyAlignment="1">
      <alignment textRotation="90"/>
    </xf>
    <xf numFmtId="3" fontId="5" fillId="0" borderId="1" xfId="0" applyNumberFormat="1" applyFont="1" applyBorder="1"/>
    <xf numFmtId="0" fontId="6" fillId="0" borderId="1" xfId="0" applyFont="1" applyBorder="1" applyAlignment="1">
      <alignment wrapText="1"/>
    </xf>
    <xf numFmtId="49" fontId="3" fillId="7" borderId="1" xfId="0" applyNumberFormat="1" applyFont="1" applyFill="1" applyBorder="1"/>
    <xf numFmtId="0" fontId="0" fillId="0" borderId="16" xfId="0" applyBorder="1" applyAlignment="1">
      <alignment horizontal="left" indent="2"/>
    </xf>
    <xf numFmtId="0" fontId="8" fillId="7" borderId="1"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27" fillId="2" borderId="0" xfId="0" applyFont="1" applyFill="1"/>
    <xf numFmtId="0" fontId="27" fillId="2" borderId="0" xfId="0" applyFont="1" applyFill="1" applyAlignment="1">
      <alignment horizontal="center" vertical="center" wrapText="1"/>
    </xf>
    <xf numFmtId="0" fontId="27" fillId="0" borderId="0" xfId="0" applyFont="1" applyAlignment="1">
      <alignment horizontal="center" vertical="center" wrapText="1"/>
    </xf>
    <xf numFmtId="0" fontId="28" fillId="7" borderId="1" xfId="0" applyFont="1" applyFill="1" applyBorder="1" applyAlignment="1">
      <alignment horizontal="center" vertical="center" wrapText="1"/>
    </xf>
    <xf numFmtId="0" fontId="33" fillId="7" borderId="1" xfId="0" applyFont="1" applyFill="1" applyBorder="1" applyAlignment="1">
      <alignment horizontal="center" vertical="center" wrapText="1"/>
    </xf>
    <xf numFmtId="0" fontId="3" fillId="7" borderId="1" xfId="0" applyFont="1" applyFill="1" applyBorder="1" applyAlignment="1">
      <alignment horizontal="center"/>
    </xf>
    <xf numFmtId="0" fontId="34" fillId="2" borderId="0" xfId="0" applyFont="1" applyFill="1"/>
    <xf numFmtId="0" fontId="11" fillId="2" borderId="0" xfId="0" applyFont="1" applyFill="1" applyAlignment="1">
      <alignment vertical="top"/>
    </xf>
    <xf numFmtId="0" fontId="3" fillId="0" borderId="1" xfId="0" applyFont="1" applyBorder="1" applyAlignment="1">
      <alignment wrapText="1"/>
    </xf>
    <xf numFmtId="0" fontId="3" fillId="0" borderId="1" xfId="0" applyFont="1" applyBorder="1"/>
    <xf numFmtId="0" fontId="28" fillId="7" borderId="1" xfId="0" applyFont="1" applyFill="1" applyBorder="1"/>
    <xf numFmtId="0" fontId="27" fillId="0" borderId="1" xfId="0" applyFont="1" applyBorder="1"/>
    <xf numFmtId="0" fontId="3" fillId="0" borderId="26" xfId="0" applyFont="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left" vertical="center" wrapText="1"/>
    </xf>
    <xf numFmtId="49" fontId="3" fillId="0" borderId="29" xfId="0" applyNumberFormat="1" applyFont="1" applyBorder="1"/>
    <xf numFmtId="49" fontId="0" fillId="0" borderId="30" xfId="0" applyNumberFormat="1" applyBorder="1"/>
    <xf numFmtId="166" fontId="0" fillId="0" borderId="32" xfId="1" applyNumberFormat="1" applyFont="1" applyBorder="1"/>
    <xf numFmtId="49" fontId="0" fillId="0" borderId="29" xfId="0" applyNumberFormat="1" applyBorder="1"/>
    <xf numFmtId="166" fontId="0" fillId="0" borderId="34" xfId="1" applyNumberFormat="1" applyFont="1" applyBorder="1"/>
    <xf numFmtId="167" fontId="0" fillId="0" borderId="32" xfId="2" applyNumberFormat="1" applyFont="1" applyBorder="1"/>
    <xf numFmtId="49" fontId="17" fillId="0" borderId="29" xfId="0" applyNumberFormat="1" applyFont="1" applyBorder="1" applyAlignment="1">
      <alignment horizontal="left" indent="1"/>
    </xf>
    <xf numFmtId="44" fontId="17" fillId="0" borderId="32" xfId="2" applyFont="1" applyBorder="1"/>
    <xf numFmtId="167" fontId="17" fillId="0" borderId="32" xfId="2" applyNumberFormat="1" applyFont="1" applyBorder="1"/>
    <xf numFmtId="165" fontId="0" fillId="0" borderId="32" xfId="3" applyNumberFormat="1" applyFont="1" applyBorder="1"/>
    <xf numFmtId="165" fontId="0" fillId="0" borderId="32" xfId="3" applyNumberFormat="1" applyFont="1" applyFill="1" applyBorder="1"/>
    <xf numFmtId="10" fontId="0" fillId="0" borderId="32" xfId="3" applyNumberFormat="1" applyFont="1" applyBorder="1"/>
    <xf numFmtId="167" fontId="0" fillId="0" borderId="32" xfId="2" applyNumberFormat="1" applyFont="1" applyBorder="1" applyAlignment="1">
      <alignment horizontal="right"/>
    </xf>
    <xf numFmtId="0" fontId="3" fillId="0" borderId="27" xfId="0" applyFont="1" applyBorder="1" applyAlignment="1">
      <alignment horizontal="center" vertical="center" wrapText="1"/>
    </xf>
    <xf numFmtId="49" fontId="17" fillId="0" borderId="0" xfId="0" applyNumberFormat="1" applyFont="1" applyBorder="1"/>
    <xf numFmtId="0" fontId="3" fillId="0" borderId="0" xfId="0" applyFont="1" applyAlignment="1">
      <alignment horizontal="center" wrapText="1"/>
    </xf>
    <xf numFmtId="166" fontId="0" fillId="0" borderId="31" xfId="1" applyNumberFormat="1" applyFont="1" applyBorder="1"/>
    <xf numFmtId="167" fontId="0" fillId="0" borderId="34" xfId="2" applyNumberFormat="1" applyFont="1" applyBorder="1"/>
    <xf numFmtId="165" fontId="0" fillId="0" borderId="33" xfId="3" applyNumberFormat="1" applyFont="1" applyBorder="1"/>
    <xf numFmtId="167" fontId="0" fillId="0" borderId="35" xfId="2" applyNumberFormat="1" applyFont="1" applyBorder="1"/>
    <xf numFmtId="49" fontId="0" fillId="0" borderId="36" xfId="0" applyNumberFormat="1" applyBorder="1"/>
    <xf numFmtId="0" fontId="11" fillId="2" borderId="36" xfId="0" applyFont="1" applyFill="1" applyBorder="1"/>
    <xf numFmtId="0" fontId="5" fillId="2" borderId="36" xfId="0" applyFont="1" applyFill="1" applyBorder="1"/>
    <xf numFmtId="0" fontId="3" fillId="0" borderId="26" xfId="0" applyFont="1" applyBorder="1" applyAlignment="1">
      <alignment horizontal="center" wrapText="1"/>
    </xf>
    <xf numFmtId="49" fontId="0" fillId="0" borderId="35" xfId="0" applyNumberFormat="1" applyBorder="1"/>
    <xf numFmtId="0" fontId="0" fillId="0" borderId="43" xfId="0" applyBorder="1"/>
    <xf numFmtId="0" fontId="0" fillId="0" borderId="35" xfId="0" applyBorder="1"/>
    <xf numFmtId="0" fontId="0" fillId="0" borderId="42" xfId="0" applyBorder="1"/>
    <xf numFmtId="0" fontId="3" fillId="0" borderId="27" xfId="0" applyFont="1" applyBorder="1" applyAlignment="1">
      <alignment horizontal="center" wrapText="1"/>
    </xf>
    <xf numFmtId="0" fontId="0" fillId="0" borderId="37" xfId="0" applyBorder="1"/>
    <xf numFmtId="0" fontId="3" fillId="0" borderId="28" xfId="0" applyFont="1" applyFill="1" applyBorder="1" applyAlignment="1">
      <alignment horizontal="left" vertical="center" wrapText="1"/>
    </xf>
    <xf numFmtId="49" fontId="3" fillId="0" borderId="28" xfId="0" applyNumberFormat="1" applyFont="1" applyBorder="1"/>
    <xf numFmtId="49" fontId="3" fillId="0" borderId="26" xfId="0" applyNumberFormat="1" applyFont="1" applyBorder="1"/>
    <xf numFmtId="0" fontId="0" fillId="0" borderId="0" xfId="0" applyFill="1" applyAlignment="1">
      <alignment horizontal="left" indent="1"/>
    </xf>
    <xf numFmtId="0" fontId="0" fillId="0" borderId="0" xfId="0" applyAlignment="1">
      <alignment vertical="top" wrapText="1"/>
    </xf>
    <xf numFmtId="0" fontId="8" fillId="8" borderId="13" xfId="0" applyFont="1" applyFill="1" applyBorder="1" applyAlignment="1">
      <alignment horizontal="right" wrapText="1"/>
    </xf>
    <xf numFmtId="0" fontId="8" fillId="8" borderId="18" xfId="0" applyFont="1" applyFill="1" applyBorder="1" applyAlignment="1">
      <alignment horizontal="center" wrapText="1"/>
    </xf>
    <xf numFmtId="0" fontId="8" fillId="8" borderId="13" xfId="0" applyFont="1" applyFill="1" applyBorder="1" applyAlignment="1">
      <alignment horizontal="center" wrapText="1"/>
    </xf>
    <xf numFmtId="0" fontId="8" fillId="8" borderId="8" xfId="0" applyFont="1" applyFill="1" applyBorder="1" applyAlignment="1">
      <alignment horizontal="center" wrapText="1"/>
    </xf>
    <xf numFmtId="0" fontId="8" fillId="8" borderId="48" xfId="0" applyFont="1" applyFill="1" applyBorder="1" applyAlignment="1">
      <alignment horizontal="center" wrapText="1"/>
    </xf>
    <xf numFmtId="0" fontId="8" fillId="8" borderId="17" xfId="0" applyFont="1" applyFill="1" applyBorder="1" applyAlignment="1">
      <alignment horizontal="center" wrapText="1"/>
    </xf>
    <xf numFmtId="0" fontId="8" fillId="8" borderId="16" xfId="0" applyFont="1" applyFill="1" applyBorder="1" applyAlignment="1">
      <alignment horizontal="center" wrapText="1"/>
    </xf>
    <xf numFmtId="0" fontId="8" fillId="8" borderId="6" xfId="0" applyFont="1" applyFill="1" applyBorder="1" applyAlignment="1">
      <alignment horizontal="center" wrapText="1"/>
    </xf>
    <xf numFmtId="0" fontId="8" fillId="0" borderId="38" xfId="0" applyFont="1" applyBorder="1" applyAlignment="1">
      <alignment horizontal="right"/>
    </xf>
    <xf numFmtId="42" fontId="3" fillId="0" borderId="38" xfId="0" applyNumberFormat="1" applyFont="1" applyBorder="1" applyAlignment="1">
      <alignment horizontal="center" vertical="center"/>
    </xf>
    <xf numFmtId="44" fontId="3" fillId="0" borderId="41" xfId="0" applyNumberFormat="1" applyFont="1" applyBorder="1" applyAlignment="1">
      <alignment horizontal="center" vertical="center"/>
    </xf>
    <xf numFmtId="9" fontId="3" fillId="0" borderId="41" xfId="0" applyNumberFormat="1" applyFont="1" applyBorder="1" applyAlignment="1">
      <alignment horizontal="center" vertical="center"/>
    </xf>
    <xf numFmtId="9" fontId="3" fillId="0" borderId="39" xfId="0" applyNumberFormat="1" applyFont="1" applyBorder="1" applyAlignment="1">
      <alignment horizontal="center" vertical="center"/>
    </xf>
    <xf numFmtId="0" fontId="3" fillId="0" borderId="38" xfId="0" applyFont="1" applyFill="1" applyBorder="1"/>
    <xf numFmtId="0" fontId="23" fillId="0" borderId="0" xfId="0" applyFont="1" applyFill="1"/>
    <xf numFmtId="0" fontId="0" fillId="0" borderId="0" xfId="0" applyFill="1" applyAlignment="1">
      <alignment horizontal="left"/>
    </xf>
    <xf numFmtId="0" fontId="23" fillId="0" borderId="49" xfId="0" applyFont="1" applyFill="1" applyBorder="1"/>
    <xf numFmtId="0" fontId="23" fillId="0" borderId="50" xfId="0" applyFont="1" applyFill="1" applyBorder="1" applyAlignment="1">
      <alignment horizontal="center"/>
    </xf>
    <xf numFmtId="0" fontId="23" fillId="0" borderId="50" xfId="0" applyFont="1" applyFill="1" applyBorder="1" applyAlignment="1">
      <alignment horizontal="center" wrapText="1"/>
    </xf>
    <xf numFmtId="0" fontId="23" fillId="0" borderId="51" xfId="0" applyFont="1" applyFill="1" applyBorder="1" applyAlignment="1">
      <alignment horizontal="center"/>
    </xf>
    <xf numFmtId="0" fontId="23" fillId="0" borderId="36" xfId="0" applyFont="1" applyFill="1" applyBorder="1" applyAlignment="1">
      <alignment horizontal="center"/>
    </xf>
    <xf numFmtId="0" fontId="23" fillId="0" borderId="53" xfId="0" applyFont="1" applyFill="1" applyBorder="1" applyAlignment="1">
      <alignment horizontal="center"/>
    </xf>
    <xf numFmtId="0" fontId="23" fillId="0" borderId="52" xfId="0" applyFont="1" applyFill="1" applyBorder="1" applyAlignment="1">
      <alignment horizontal="left"/>
    </xf>
    <xf numFmtId="0" fontId="24" fillId="0" borderId="0" xfId="0" applyFont="1" applyFill="1" applyAlignment="1">
      <alignment horizontal="left"/>
    </xf>
    <xf numFmtId="0" fontId="23" fillId="0" borderId="28" xfId="0" applyFont="1" applyFill="1" applyBorder="1" applyAlignment="1">
      <alignment horizontal="left"/>
    </xf>
    <xf numFmtId="0" fontId="35" fillId="0" borderId="0" xfId="0" applyFont="1" applyFill="1" applyAlignment="1">
      <alignment horizontal="left"/>
    </xf>
    <xf numFmtId="0" fontId="3" fillId="0" borderId="26" xfId="0" applyFont="1" applyBorder="1" applyAlignment="1">
      <alignment horizontal="center" vertical="center" wrapText="1"/>
    </xf>
    <xf numFmtId="0" fontId="3" fillId="0" borderId="26" xfId="0" applyFont="1" applyFill="1" applyBorder="1" applyAlignment="1">
      <alignment horizontal="center" vertical="center" wrapText="1"/>
    </xf>
    <xf numFmtId="0" fontId="10" fillId="2" borderId="0" xfId="0" applyFont="1" applyFill="1" applyAlignment="1">
      <alignment horizontal="center"/>
    </xf>
    <xf numFmtId="0" fontId="0" fillId="0" borderId="0" xfId="0" applyFont="1" applyFill="1"/>
    <xf numFmtId="44" fontId="0" fillId="6" borderId="32" xfId="2" applyFont="1" applyFill="1" applyBorder="1"/>
    <xf numFmtId="49" fontId="0" fillId="0" borderId="0" xfId="0" applyNumberFormat="1" applyFont="1" applyBorder="1"/>
    <xf numFmtId="0" fontId="0" fillId="0" borderId="0" xfId="0"/>
    <xf numFmtId="0" fontId="10" fillId="2" borderId="0" xfId="0" applyFont="1" applyFill="1"/>
    <xf numFmtId="164" fontId="0" fillId="0" borderId="0" xfId="0" applyNumberFormat="1"/>
    <xf numFmtId="164" fontId="0" fillId="0" borderId="0" xfId="0" quotePrefix="1" applyNumberFormat="1"/>
    <xf numFmtId="164" fontId="3" fillId="4" borderId="3" xfId="0" quotePrefix="1" applyNumberFormat="1" applyFont="1" applyFill="1" applyBorder="1"/>
    <xf numFmtId="164" fontId="3" fillId="4" borderId="4" xfId="0" quotePrefix="1" applyNumberFormat="1" applyFont="1" applyFill="1" applyBorder="1"/>
    <xf numFmtId="164" fontId="3" fillId="0" borderId="0" xfId="0" quotePrefix="1" applyNumberFormat="1" applyFont="1" applyAlignment="1">
      <alignment horizontal="center"/>
    </xf>
    <xf numFmtId="166" fontId="3" fillId="4" borderId="3" xfId="1" applyNumberFormat="1" applyFont="1" applyFill="1" applyBorder="1" applyAlignment="1">
      <alignment horizontal="center" vertical="center" wrapText="1"/>
    </xf>
    <xf numFmtId="0" fontId="3" fillId="4" borderId="3" xfId="1" applyNumberFormat="1" applyFont="1" applyFill="1" applyBorder="1" applyAlignment="1">
      <alignment horizontal="center" vertical="center" wrapText="1"/>
    </xf>
    <xf numFmtId="166" fontId="3" fillId="0" borderId="0" xfId="1" applyNumberFormat="1" applyFont="1" applyFill="1" applyBorder="1" applyAlignment="1">
      <alignment horizontal="center" vertical="center"/>
    </xf>
    <xf numFmtId="166" fontId="3" fillId="0" borderId="7" xfId="1" quotePrefix="1" applyNumberFormat="1" applyFont="1" applyFill="1" applyBorder="1" applyAlignment="1">
      <alignment horizontal="center" vertical="center"/>
    </xf>
    <xf numFmtId="166" fontId="3" fillId="0" borderId="0" xfId="1" quotePrefix="1" applyNumberFormat="1" applyFont="1" applyFill="1" applyBorder="1" applyAlignment="1">
      <alignment horizontal="center" vertical="center"/>
    </xf>
    <xf numFmtId="167" fontId="3" fillId="6" borderId="9" xfId="2" quotePrefix="1" applyNumberFormat="1" applyFont="1" applyFill="1" applyBorder="1"/>
    <xf numFmtId="167" fontId="3" fillId="6" borderId="7" xfId="2" quotePrefix="1" applyNumberFormat="1" applyFont="1" applyFill="1" applyBorder="1"/>
    <xf numFmtId="164" fontId="3" fillId="0" borderId="0" xfId="1" applyNumberFormat="1" applyFont="1" applyFill="1" applyBorder="1" applyAlignment="1">
      <alignment horizontal="center" vertical="center"/>
    </xf>
    <xf numFmtId="164" fontId="0" fillId="0" borderId="0" xfId="0" applyNumberFormat="1" applyAlignment="1">
      <alignment horizontal="right"/>
    </xf>
    <xf numFmtId="44" fontId="0" fillId="0" borderId="0" xfId="2" applyFont="1" applyFill="1"/>
    <xf numFmtId="164" fontId="3" fillId="0" borderId="7" xfId="0" quotePrefix="1" applyNumberFormat="1" applyFont="1" applyBorder="1"/>
    <xf numFmtId="44" fontId="3" fillId="4" borderId="14" xfId="2" applyFont="1" applyFill="1" applyBorder="1" applyAlignment="1">
      <alignment horizontal="center"/>
    </xf>
    <xf numFmtId="44" fontId="3" fillId="4" borderId="17" xfId="2" applyFont="1" applyFill="1" applyBorder="1" applyAlignment="1">
      <alignment horizontal="center"/>
    </xf>
    <xf numFmtId="44" fontId="3" fillId="0" borderId="14" xfId="2" applyFont="1" applyFill="1" applyBorder="1" applyAlignment="1">
      <alignment horizontal="center"/>
    </xf>
    <xf numFmtId="44" fontId="3" fillId="0" borderId="17" xfId="2" applyFont="1" applyFill="1" applyBorder="1" applyAlignment="1">
      <alignment horizontal="center"/>
    </xf>
    <xf numFmtId="42" fontId="0" fillId="0" borderId="14" xfId="2" applyNumberFormat="1" applyFont="1" applyBorder="1"/>
    <xf numFmtId="42" fontId="0" fillId="0" borderId="17" xfId="2" applyNumberFormat="1" applyFont="1" applyBorder="1"/>
    <xf numFmtId="44" fontId="0" fillId="6" borderId="0" xfId="2" applyFont="1" applyFill="1"/>
    <xf numFmtId="44" fontId="0" fillId="0" borderId="0" xfId="2" applyFont="1" applyBorder="1"/>
    <xf numFmtId="2" fontId="0" fillId="0" borderId="0" xfId="2" applyNumberFormat="1" applyFont="1" applyBorder="1"/>
    <xf numFmtId="44" fontId="3" fillId="0" borderId="0" xfId="2" applyFont="1" applyBorder="1"/>
    <xf numFmtId="44" fontId="0" fillId="0" borderId="0" xfId="2" applyFont="1"/>
    <xf numFmtId="167" fontId="0" fillId="0" borderId="0" xfId="0" applyNumberFormat="1"/>
    <xf numFmtId="167" fontId="3" fillId="4" borderId="3" xfId="0" quotePrefix="1" applyNumberFormat="1" applyFont="1" applyFill="1" applyBorder="1"/>
    <xf numFmtId="167" fontId="3" fillId="0" borderId="0" xfId="0" quotePrefix="1" applyNumberFormat="1" applyFont="1" applyAlignment="1">
      <alignment horizontal="center"/>
    </xf>
    <xf numFmtId="167" fontId="3" fillId="4" borderId="3" xfId="1" applyNumberFormat="1" applyFont="1" applyFill="1" applyBorder="1" applyAlignment="1">
      <alignment horizontal="center" vertical="center" wrapText="1"/>
    </xf>
    <xf numFmtId="167" fontId="3" fillId="0" borderId="3" xfId="1" applyNumberFormat="1" applyFont="1" applyFill="1" applyBorder="1" applyAlignment="1">
      <alignment horizontal="center" vertical="center" wrapText="1"/>
    </xf>
    <xf numFmtId="42" fontId="0" fillId="0" borderId="0" xfId="0" applyNumberFormat="1"/>
    <xf numFmtId="41" fontId="0" fillId="0" borderId="0" xfId="0" applyNumberFormat="1"/>
    <xf numFmtId="42" fontId="3" fillId="0" borderId="9" xfId="0" applyNumberFormat="1" applyFont="1" applyBorder="1"/>
    <xf numFmtId="49" fontId="3" fillId="0" borderId="29" xfId="0" applyNumberFormat="1" applyFont="1" applyBorder="1"/>
    <xf numFmtId="49" fontId="0" fillId="0" borderId="29" xfId="0" applyNumberFormat="1" applyBorder="1"/>
    <xf numFmtId="167" fontId="0" fillId="0" borderId="32" xfId="2" applyNumberFormat="1" applyFont="1" applyBorder="1"/>
    <xf numFmtId="165" fontId="0" fillId="0" borderId="32" xfId="3" applyNumberFormat="1" applyFont="1" applyFill="1" applyBorder="1"/>
    <xf numFmtId="0" fontId="3" fillId="0" borderId="28" xfId="0" applyFont="1" applyBorder="1" applyAlignment="1">
      <alignment horizontal="center" wrapText="1"/>
    </xf>
    <xf numFmtId="167" fontId="0" fillId="0" borderId="32" xfId="2" applyNumberFormat="1" applyFont="1" applyFill="1" applyBorder="1"/>
    <xf numFmtId="167" fontId="0" fillId="6" borderId="32" xfId="2" applyNumberFormat="1" applyFont="1" applyFill="1" applyBorder="1"/>
    <xf numFmtId="167" fontId="3" fillId="6" borderId="26" xfId="2" applyNumberFormat="1" applyFont="1" applyFill="1" applyBorder="1"/>
    <xf numFmtId="49" fontId="0" fillId="0" borderId="0" xfId="0" applyNumberFormat="1" applyBorder="1"/>
    <xf numFmtId="49" fontId="3" fillId="0" borderId="0" xfId="0" applyNumberFormat="1" applyFont="1" applyBorder="1"/>
    <xf numFmtId="10" fontId="0" fillId="0" borderId="32" xfId="3" applyNumberFormat="1" applyFont="1" applyFill="1" applyBorder="1"/>
    <xf numFmtId="167" fontId="0" fillId="0" borderId="0" xfId="0" applyNumberFormat="1" applyFill="1"/>
    <xf numFmtId="42" fontId="0" fillId="0" borderId="0" xfId="0" applyNumberFormat="1" applyFill="1"/>
    <xf numFmtId="41" fontId="0" fillId="0" borderId="0" xfId="0" applyNumberFormat="1" applyFill="1"/>
    <xf numFmtId="42" fontId="3" fillId="0" borderId="9" xfId="0" applyNumberFormat="1" applyFont="1" applyFill="1" applyBorder="1"/>
    <xf numFmtId="0" fontId="0" fillId="0" borderId="1" xfId="0" applyBorder="1" applyAlignment="1"/>
    <xf numFmtId="166" fontId="9" fillId="0" borderId="1" xfId="0" applyNumberFormat="1" applyFont="1" applyFill="1" applyBorder="1" applyAlignment="1">
      <alignment horizontal="right" wrapText="1"/>
    </xf>
    <xf numFmtId="5" fontId="0" fillId="0" borderId="1" xfId="0" applyNumberFormat="1" applyFill="1" applyBorder="1" applyAlignment="1">
      <alignment horizontal="right"/>
    </xf>
    <xf numFmtId="5" fontId="0" fillId="0" borderId="1" xfId="0" applyNumberFormat="1" applyFont="1" applyFill="1" applyBorder="1" applyAlignment="1">
      <alignment horizontal="right"/>
    </xf>
    <xf numFmtId="0" fontId="0" fillId="0" borderId="1" xfId="0" applyBorder="1" applyAlignment="1">
      <alignment horizontal="right"/>
    </xf>
    <xf numFmtId="5" fontId="0" fillId="0" borderId="1" xfId="0" quotePrefix="1" applyNumberFormat="1" applyFill="1" applyBorder="1" applyAlignment="1">
      <alignment horizontal="right"/>
    </xf>
    <xf numFmtId="166" fontId="9" fillId="0" borderId="1" xfId="0" applyNumberFormat="1" applyFont="1" applyBorder="1" applyAlignment="1">
      <alignment horizontal="right" wrapText="1"/>
    </xf>
    <xf numFmtId="5" fontId="0" fillId="0" borderId="1" xfId="0" quotePrefix="1" applyNumberFormat="1" applyBorder="1" applyAlignment="1">
      <alignment horizontal="right"/>
    </xf>
    <xf numFmtId="5" fontId="0" fillId="0" borderId="1" xfId="0" applyNumberFormat="1" applyFont="1" applyBorder="1" applyAlignment="1">
      <alignment horizontal="right"/>
    </xf>
    <xf numFmtId="5" fontId="0" fillId="0" borderId="1" xfId="0" applyNumberFormat="1" applyBorder="1" applyAlignment="1">
      <alignment horizontal="right"/>
    </xf>
    <xf numFmtId="5" fontId="1" fillId="0" borderId="1" xfId="0" applyNumberFormat="1" applyFont="1" applyBorder="1" applyAlignment="1">
      <alignment horizontal="right"/>
    </xf>
    <xf numFmtId="166" fontId="0" fillId="0" borderId="1" xfId="0" applyNumberFormat="1" applyBorder="1" applyAlignment="1">
      <alignment horizontal="right"/>
    </xf>
    <xf numFmtId="0" fontId="9" fillId="0" borderId="0" xfId="0" applyFont="1" applyAlignment="1">
      <alignment horizontal="left" textRotation="90" wrapText="1"/>
    </xf>
    <xf numFmtId="41" fontId="0" fillId="0" borderId="1" xfId="0" applyNumberFormat="1" applyBorder="1" applyAlignment="1">
      <alignment horizontal="center"/>
    </xf>
    <xf numFmtId="168" fontId="0" fillId="0" borderId="1" xfId="0" applyNumberFormat="1" applyBorder="1" applyAlignment="1">
      <alignment horizontal="right"/>
    </xf>
    <xf numFmtId="168" fontId="0" fillId="0" borderId="1" xfId="0" applyNumberFormat="1" applyFill="1" applyBorder="1" applyAlignment="1">
      <alignment horizontal="right"/>
    </xf>
    <xf numFmtId="41" fontId="0" fillId="0" borderId="1" xfId="0" applyNumberFormat="1" applyFill="1" applyBorder="1" applyAlignment="1">
      <alignment horizontal="center"/>
    </xf>
    <xf numFmtId="166" fontId="12" fillId="0" borderId="1" xfId="0" applyNumberFormat="1" applyFont="1" applyFill="1" applyBorder="1" applyAlignment="1">
      <alignment vertical="center"/>
    </xf>
    <xf numFmtId="169" fontId="12" fillId="0" borderId="1" xfId="0" applyNumberFormat="1" applyFont="1" applyFill="1" applyBorder="1" applyAlignment="1">
      <alignment horizontal="center" vertical="center"/>
    </xf>
    <xf numFmtId="169" fontId="12" fillId="0" borderId="1" xfId="0" applyNumberFormat="1" applyFont="1" applyFill="1" applyBorder="1" applyAlignment="1">
      <alignment vertical="center"/>
    </xf>
    <xf numFmtId="10" fontId="12" fillId="0" borderId="1" xfId="0" applyNumberFormat="1" applyFont="1" applyFill="1" applyBorder="1" applyAlignment="1">
      <alignment vertical="center"/>
    </xf>
    <xf numFmtId="10" fontId="37" fillId="0" borderId="1" xfId="0" applyNumberFormat="1" applyFont="1" applyFill="1" applyBorder="1" applyAlignment="1">
      <alignment vertical="center"/>
    </xf>
    <xf numFmtId="169" fontId="12" fillId="6" borderId="1" xfId="0" applyNumberFormat="1" applyFont="1" applyFill="1" applyBorder="1" applyAlignment="1">
      <alignment vertical="center"/>
    </xf>
    <xf numFmtId="166" fontId="0" fillId="0" borderId="1" xfId="0" applyNumberFormat="1" applyBorder="1" applyAlignment="1">
      <alignment horizontal="center"/>
    </xf>
    <xf numFmtId="41" fontId="0" fillId="0" borderId="1" xfId="0" applyNumberFormat="1" applyBorder="1"/>
    <xf numFmtId="169" fontId="0" fillId="0" borderId="1" xfId="0" applyNumberFormat="1" applyBorder="1" applyAlignment="1">
      <alignment horizontal="center"/>
    </xf>
    <xf numFmtId="168" fontId="0" fillId="0" borderId="1" xfId="0" applyNumberFormat="1" applyFill="1" applyBorder="1"/>
    <xf numFmtId="0" fontId="3" fillId="0" borderId="0" xfId="0" applyFont="1" applyFill="1" applyBorder="1" applyAlignment="1"/>
    <xf numFmtId="169" fontId="0" fillId="0" borderId="1" xfId="0" applyNumberFormat="1" applyBorder="1"/>
    <xf numFmtId="0" fontId="0" fillId="0" borderId="0" xfId="0" applyFill="1" applyAlignment="1">
      <alignment horizontal="right"/>
    </xf>
    <xf numFmtId="41" fontId="0" fillId="0" borderId="0" xfId="0" applyNumberFormat="1" applyFill="1" applyAlignment="1">
      <alignment horizontal="left"/>
    </xf>
    <xf numFmtId="41" fontId="0" fillId="0" borderId="0" xfId="0" applyNumberFormat="1" applyFill="1" applyAlignment="1">
      <alignment horizontal="right"/>
    </xf>
    <xf numFmtId="168" fontId="0" fillId="0" borderId="0" xfId="0" applyNumberFormat="1" applyFill="1" applyAlignment="1">
      <alignment horizontal="right"/>
    </xf>
    <xf numFmtId="0" fontId="3" fillId="0" borderId="0" xfId="0" applyFont="1" applyFill="1"/>
    <xf numFmtId="0" fontId="3" fillId="0" borderId="28" xfId="0" applyFont="1" applyBorder="1" applyAlignment="1">
      <alignment horizontal="left" vertical="center" wrapText="1"/>
    </xf>
    <xf numFmtId="167" fontId="3" fillId="6" borderId="27" xfId="2" applyNumberFormat="1" applyFont="1" applyFill="1" applyBorder="1"/>
    <xf numFmtId="0" fontId="3" fillId="0" borderId="28" xfId="0" applyFont="1" applyFill="1" applyBorder="1" applyAlignment="1">
      <alignment horizontal="center" wrapText="1"/>
    </xf>
    <xf numFmtId="0" fontId="3" fillId="0" borderId="27" xfId="0" applyFont="1" applyFill="1" applyBorder="1" applyAlignment="1">
      <alignment horizontal="center" wrapText="1"/>
    </xf>
    <xf numFmtId="166" fontId="0" fillId="0" borderId="54" xfId="1" applyNumberFormat="1" applyFont="1" applyBorder="1"/>
    <xf numFmtId="165" fontId="0" fillId="0" borderId="34" xfId="3" applyNumberFormat="1" applyFont="1" applyBorder="1"/>
    <xf numFmtId="167" fontId="0" fillId="0" borderId="34" xfId="2" applyNumberFormat="1" applyFont="1" applyFill="1" applyBorder="1"/>
    <xf numFmtId="165" fontId="0" fillId="0" borderId="33" xfId="3" applyNumberFormat="1" applyFont="1" applyFill="1" applyBorder="1"/>
    <xf numFmtId="166" fontId="0" fillId="0" borderId="31" xfId="1" applyNumberFormat="1" applyFont="1" applyFill="1" applyBorder="1"/>
    <xf numFmtId="165" fontId="0" fillId="0" borderId="30" xfId="3" applyNumberFormat="1" applyFont="1" applyFill="1" applyBorder="1"/>
    <xf numFmtId="167" fontId="0" fillId="0" borderId="31" xfId="2" applyNumberFormat="1" applyFont="1" applyFill="1" applyBorder="1"/>
    <xf numFmtId="10" fontId="0" fillId="0" borderId="33" xfId="3" applyNumberFormat="1" applyFont="1" applyFill="1" applyBorder="1"/>
    <xf numFmtId="166" fontId="0" fillId="0" borderId="54" xfId="0" applyNumberFormat="1" applyBorder="1"/>
    <xf numFmtId="167" fontId="0" fillId="0" borderId="34" xfId="0" applyNumberFormat="1" applyBorder="1"/>
    <xf numFmtId="165" fontId="0" fillId="0" borderId="33" xfId="0" applyNumberFormat="1" applyBorder="1"/>
    <xf numFmtId="165" fontId="0" fillId="0" borderId="34" xfId="0" applyNumberFormat="1" applyBorder="1"/>
    <xf numFmtId="167" fontId="0" fillId="0" borderId="55" xfId="0" applyNumberFormat="1" applyBorder="1"/>
    <xf numFmtId="167" fontId="0" fillId="0" borderId="43" xfId="0" applyNumberFormat="1" applyFill="1" applyBorder="1"/>
    <xf numFmtId="167" fontId="0" fillId="0" borderId="55" xfId="0" applyNumberFormat="1" applyFill="1" applyBorder="1"/>
    <xf numFmtId="0" fontId="0" fillId="0" borderId="42" xfId="0" applyFill="1" applyBorder="1"/>
    <xf numFmtId="166" fontId="3" fillId="0" borderId="45" xfId="1" applyNumberFormat="1" applyFont="1" applyFill="1" applyBorder="1"/>
    <xf numFmtId="165" fontId="3" fillId="0" borderId="26" xfId="3" applyNumberFormat="1" applyFont="1" applyFill="1" applyBorder="1"/>
    <xf numFmtId="167" fontId="3" fillId="0" borderId="28" xfId="0" applyNumberFormat="1" applyFont="1" applyFill="1" applyBorder="1"/>
    <xf numFmtId="167" fontId="3" fillId="0" borderId="47" xfId="2" applyNumberFormat="1" applyFont="1" applyFill="1" applyBorder="1"/>
    <xf numFmtId="165" fontId="3" fillId="0" borderId="46" xfId="3" applyNumberFormat="1" applyFont="1" applyFill="1" applyBorder="1"/>
    <xf numFmtId="165" fontId="3" fillId="0" borderId="46" xfId="0" applyNumberFormat="1" applyFont="1" applyFill="1" applyBorder="1"/>
    <xf numFmtId="167" fontId="3" fillId="0" borderId="26" xfId="2" applyNumberFormat="1" applyFont="1" applyFill="1" applyBorder="1"/>
    <xf numFmtId="166" fontId="3" fillId="0" borderId="45" xfId="3" applyNumberFormat="1" applyFont="1" applyFill="1" applyBorder="1"/>
    <xf numFmtId="167" fontId="3" fillId="0" borderId="26" xfId="3" applyNumberFormat="1" applyFont="1" applyFill="1" applyBorder="1"/>
    <xf numFmtId="167" fontId="0" fillId="0" borderId="0" xfId="0" applyNumberFormat="1" applyFill="1" applyAlignment="1">
      <alignment horizontal="right" vertical="top"/>
    </xf>
    <xf numFmtId="167" fontId="0" fillId="0" borderId="0" xfId="0" applyNumberFormat="1" applyFill="1" applyAlignment="1">
      <alignment horizontal="right"/>
    </xf>
    <xf numFmtId="167" fontId="23" fillId="0" borderId="26" xfId="0" applyNumberFormat="1" applyFont="1" applyFill="1" applyBorder="1"/>
    <xf numFmtId="167" fontId="23" fillId="0" borderId="27" xfId="0" applyNumberFormat="1" applyFont="1" applyFill="1" applyBorder="1"/>
    <xf numFmtId="164" fontId="0" fillId="0" borderId="0" xfId="0" quotePrefix="1" applyNumberFormat="1" applyFont="1"/>
    <xf numFmtId="167" fontId="1" fillId="0" borderId="0" xfId="2" quotePrefix="1" applyNumberFormat="1" applyFont="1" applyFill="1" applyBorder="1"/>
    <xf numFmtId="167" fontId="1" fillId="0" borderId="0" xfId="2" quotePrefix="1" applyNumberFormat="1" applyFont="1" applyFill="1"/>
    <xf numFmtId="164" fontId="0" fillId="0" borderId="8" xfId="0" quotePrefix="1" applyNumberFormat="1" applyFont="1" applyBorder="1"/>
    <xf numFmtId="41" fontId="1" fillId="0" borderId="0" xfId="2" quotePrefix="1" applyNumberFormat="1" applyFont="1" applyFill="1" applyBorder="1"/>
    <xf numFmtId="41" fontId="1" fillId="0" borderId="0" xfId="2" quotePrefix="1" applyNumberFormat="1" applyFont="1" applyFill="1"/>
    <xf numFmtId="49" fontId="0" fillId="0" borderId="0" xfId="0" quotePrefix="1" applyNumberFormat="1" applyFont="1" applyAlignment="1">
      <alignment horizontal="left" vertical="center"/>
    </xf>
    <xf numFmtId="166" fontId="1" fillId="0" borderId="0" xfId="1" quotePrefix="1" applyNumberFormat="1" applyFont="1" applyFill="1" applyBorder="1" applyAlignment="1">
      <alignment horizontal="center" vertical="center"/>
    </xf>
    <xf numFmtId="164" fontId="0" fillId="0" borderId="8" xfId="0" quotePrefix="1" applyNumberFormat="1" applyFont="1" applyBorder="1" applyAlignment="1">
      <alignment horizontal="left" vertical="center"/>
    </xf>
    <xf numFmtId="166" fontId="1" fillId="0" borderId="8" xfId="1" applyNumberFormat="1" applyFont="1" applyFill="1" applyBorder="1" applyAlignment="1">
      <alignment horizontal="center" vertical="center"/>
    </xf>
    <xf numFmtId="49" fontId="0" fillId="0" borderId="8" xfId="0" quotePrefix="1" applyNumberFormat="1" applyFont="1" applyBorder="1" applyAlignment="1">
      <alignment horizontal="left" vertical="center"/>
    </xf>
    <xf numFmtId="164" fontId="3" fillId="6" borderId="9" xfId="0" quotePrefix="1" applyNumberFormat="1" applyFont="1" applyFill="1" applyBorder="1"/>
    <xf numFmtId="41" fontId="1" fillId="0" borderId="0" xfId="2" quotePrefix="1" applyNumberFormat="1" applyFont="1" applyFill="1" applyBorder="1" applyAlignment="1">
      <alignment horizontal="center" vertical="center"/>
    </xf>
    <xf numFmtId="41" fontId="1" fillId="0" borderId="0" xfId="1" quotePrefix="1" applyNumberFormat="1" applyFont="1" applyFill="1" applyBorder="1" applyAlignment="1">
      <alignment horizontal="center" vertical="center"/>
    </xf>
    <xf numFmtId="49" fontId="3" fillId="0" borderId="8" xfId="0" quotePrefix="1" applyNumberFormat="1" applyFont="1" applyBorder="1" applyAlignment="1">
      <alignment horizontal="left" vertical="center"/>
    </xf>
    <xf numFmtId="164" fontId="0" fillId="0" borderId="0" xfId="0" applyNumberFormat="1" applyAlignment="1">
      <alignment horizontal="left"/>
    </xf>
    <xf numFmtId="164" fontId="0" fillId="0" borderId="0" xfId="0" applyNumberFormat="1" applyFill="1"/>
    <xf numFmtId="43" fontId="3" fillId="0" borderId="0" xfId="1" applyNumberFormat="1" applyFont="1" applyFill="1" applyBorder="1" applyAlignment="1">
      <alignment horizontal="center" vertical="center"/>
    </xf>
    <xf numFmtId="167" fontId="0" fillId="0" borderId="14" xfId="2" applyNumberFormat="1" applyFont="1" applyFill="1" applyBorder="1"/>
    <xf numFmtId="167" fontId="0" fillId="0" borderId="17" xfId="2" applyNumberFormat="1" applyFont="1" applyBorder="1"/>
    <xf numFmtId="167" fontId="0" fillId="0" borderId="14" xfId="2" applyNumberFormat="1" applyFont="1" applyBorder="1"/>
    <xf numFmtId="167" fontId="0" fillId="0" borderId="17" xfId="2" applyNumberFormat="1" applyFont="1" applyFill="1" applyBorder="1"/>
    <xf numFmtId="167" fontId="0" fillId="7" borderId="16" xfId="2" applyNumberFormat="1" applyFont="1" applyFill="1" applyBorder="1"/>
    <xf numFmtId="0" fontId="0" fillId="0" borderId="18" xfId="0" applyBorder="1" applyAlignment="1">
      <alignment horizontal="left" indent="3"/>
    </xf>
    <xf numFmtId="167" fontId="0" fillId="0" borderId="7" xfId="2" applyNumberFormat="1" applyFont="1" applyBorder="1"/>
    <xf numFmtId="167" fontId="0" fillId="0" borderId="11" xfId="2" applyNumberFormat="1" applyFont="1" applyBorder="1"/>
    <xf numFmtId="167" fontId="0" fillId="0" borderId="10" xfId="2" applyNumberFormat="1" applyFont="1" applyBorder="1"/>
    <xf numFmtId="42" fontId="0" fillId="0" borderId="7" xfId="2" applyNumberFormat="1" applyFont="1" applyBorder="1"/>
    <xf numFmtId="42" fontId="0" fillId="0" borderId="11" xfId="2" applyNumberFormat="1" applyFont="1" applyBorder="1"/>
    <xf numFmtId="42" fontId="0" fillId="0" borderId="15" xfId="2" applyNumberFormat="1" applyFont="1" applyBorder="1"/>
    <xf numFmtId="167" fontId="0" fillId="6" borderId="17" xfId="2" applyNumberFormat="1" applyFont="1" applyFill="1" applyBorder="1"/>
    <xf numFmtId="167" fontId="0" fillId="6" borderId="14" xfId="2" applyNumberFormat="1" applyFont="1" applyFill="1" applyBorder="1"/>
    <xf numFmtId="42" fontId="0" fillId="6" borderId="0" xfId="2" applyNumberFormat="1" applyFont="1" applyFill="1" applyBorder="1"/>
    <xf numFmtId="42" fontId="0" fillId="6" borderId="17" xfId="2" applyNumberFormat="1" applyFont="1" applyFill="1" applyBorder="1"/>
    <xf numFmtId="42" fontId="0" fillId="6" borderId="16" xfId="2" applyNumberFormat="1" applyFont="1" applyFill="1" applyBorder="1"/>
    <xf numFmtId="42" fontId="0" fillId="0" borderId="0" xfId="2" applyNumberFormat="1" applyFont="1" applyFill="1" applyBorder="1"/>
    <xf numFmtId="167" fontId="0" fillId="0" borderId="0" xfId="2" applyNumberFormat="1" applyFont="1" applyBorder="1"/>
    <xf numFmtId="0" fontId="0" fillId="0" borderId="16" xfId="0" applyFont="1" applyBorder="1"/>
    <xf numFmtId="167" fontId="1" fillId="0" borderId="17" xfId="2" applyNumberFormat="1" applyFont="1" applyBorder="1"/>
    <xf numFmtId="167" fontId="1" fillId="0" borderId="14" xfId="2" applyNumberFormat="1" applyFont="1" applyBorder="1"/>
    <xf numFmtId="42" fontId="1" fillId="0" borderId="0" xfId="2" applyNumberFormat="1" applyFont="1" applyBorder="1"/>
    <xf numFmtId="42" fontId="1" fillId="0" borderId="16" xfId="2" applyNumberFormat="1" applyFont="1" applyBorder="1"/>
    <xf numFmtId="42" fontId="0" fillId="0" borderId="17" xfId="2" applyNumberFormat="1" applyFont="1" applyFill="1" applyBorder="1"/>
    <xf numFmtId="167" fontId="0" fillId="0" borderId="12" xfId="2" applyNumberFormat="1" applyFont="1" applyFill="1" applyBorder="1"/>
    <xf numFmtId="167" fontId="0" fillId="0" borderId="13" xfId="2" applyNumberFormat="1" applyFont="1" applyFill="1" applyBorder="1"/>
    <xf numFmtId="167" fontId="0" fillId="0" borderId="12" xfId="2" applyNumberFormat="1" applyFont="1" applyBorder="1"/>
    <xf numFmtId="42" fontId="0" fillId="0" borderId="8" xfId="2" applyNumberFormat="1" applyFont="1" applyBorder="1"/>
    <xf numFmtId="42" fontId="1" fillId="0" borderId="17" xfId="2" applyNumberFormat="1" applyFont="1" applyBorder="1"/>
    <xf numFmtId="167" fontId="0" fillId="6" borderId="13" xfId="2" applyNumberFormat="1" applyFont="1" applyFill="1" applyBorder="1"/>
    <xf numFmtId="42" fontId="3" fillId="0" borderId="3" xfId="2" applyNumberFormat="1" applyFont="1" applyBorder="1"/>
    <xf numFmtId="42" fontId="3" fillId="0" borderId="4" xfId="2" applyNumberFormat="1" applyFont="1" applyBorder="1"/>
    <xf numFmtId="42" fontId="3" fillId="0" borderId="1" xfId="2" applyNumberFormat="1" applyFont="1" applyBorder="1"/>
    <xf numFmtId="2" fontId="0" fillId="0" borderId="0" xfId="2" applyNumberFormat="1" applyFont="1" applyFill="1" applyBorder="1"/>
    <xf numFmtId="167" fontId="3" fillId="0" borderId="0" xfId="2" applyNumberFormat="1" applyFont="1" applyFill="1" applyBorder="1" applyAlignment="1">
      <alignment horizontal="center" wrapText="1"/>
    </xf>
    <xf numFmtId="167" fontId="3" fillId="0" borderId="4" xfId="2" applyNumberFormat="1" applyFont="1" applyFill="1" applyBorder="1"/>
    <xf numFmtId="0" fontId="0" fillId="0" borderId="8" xfId="0" applyBorder="1"/>
    <xf numFmtId="41" fontId="3" fillId="0" borderId="7" xfId="0" applyNumberFormat="1" applyFont="1" applyFill="1" applyBorder="1"/>
    <xf numFmtId="42" fontId="3" fillId="0" borderId="7" xfId="0" applyNumberFormat="1" applyFont="1" applyFill="1" applyBorder="1"/>
    <xf numFmtId="41" fontId="0" fillId="0" borderId="8" xfId="0" applyNumberFormat="1" applyFill="1" applyBorder="1"/>
    <xf numFmtId="41" fontId="3" fillId="0" borderId="0" xfId="0" applyNumberFormat="1" applyFont="1" applyFill="1"/>
    <xf numFmtId="0" fontId="0" fillId="0" borderId="0" xfId="0" applyFont="1"/>
    <xf numFmtId="41" fontId="3" fillId="0" borderId="7" xfId="0" applyNumberFormat="1" applyFont="1" applyBorder="1"/>
    <xf numFmtId="0" fontId="3" fillId="0" borderId="9" xfId="0" applyFont="1" applyFill="1" applyBorder="1"/>
    <xf numFmtId="167" fontId="0" fillId="0" borderId="1" xfId="0" applyNumberFormat="1" applyFill="1" applyBorder="1" applyAlignment="1">
      <alignment horizontal="center"/>
    </xf>
    <xf numFmtId="167" fontId="0" fillId="0" borderId="1" xfId="0" applyNumberFormat="1" applyBorder="1" applyAlignment="1">
      <alignment horizontal="center"/>
    </xf>
    <xf numFmtId="167" fontId="0" fillId="3" borderId="1" xfId="0" applyNumberFormat="1" applyFill="1" applyBorder="1" applyAlignment="1">
      <alignment horizontal="center"/>
    </xf>
    <xf numFmtId="42" fontId="0" fillId="0" borderId="1" xfId="0" applyNumberFormat="1" applyFill="1" applyBorder="1" applyAlignment="1">
      <alignment horizontal="center"/>
    </xf>
    <xf numFmtId="167" fontId="0" fillId="3" borderId="25" xfId="0" applyNumberFormat="1" applyFill="1" applyBorder="1" applyAlignment="1">
      <alignment horizontal="center"/>
    </xf>
    <xf numFmtId="167" fontId="3" fillId="3" borderId="18" xfId="0" applyNumberFormat="1" applyFont="1" applyFill="1" applyBorder="1" applyAlignment="1">
      <alignment horizontal="center"/>
    </xf>
    <xf numFmtId="0" fontId="0" fillId="0" borderId="8" xfId="0" applyFont="1" applyBorder="1"/>
    <xf numFmtId="42" fontId="3" fillId="0" borderId="7" xfId="0" applyNumberFormat="1" applyFont="1" applyBorder="1"/>
    <xf numFmtId="166" fontId="22" fillId="0" borderId="14" xfId="0" applyNumberFormat="1" applyFont="1" applyFill="1" applyBorder="1" applyAlignment="1">
      <alignment horizontal="center"/>
    </xf>
    <xf numFmtId="44" fontId="0" fillId="0" borderId="0" xfId="0" applyNumberFormat="1" applyFont="1" applyFill="1"/>
    <xf numFmtId="167" fontId="0" fillId="0" borderId="0" xfId="0" applyNumberFormat="1" applyFont="1" applyFill="1"/>
    <xf numFmtId="44" fontId="0" fillId="0" borderId="0" xfId="0" applyNumberFormat="1" applyFill="1" applyAlignment="1">
      <alignment horizontal="center"/>
    </xf>
    <xf numFmtId="41" fontId="0" fillId="0" borderId="0" xfId="0" applyNumberFormat="1" applyFill="1" applyAlignment="1">
      <alignment horizontal="center"/>
    </xf>
    <xf numFmtId="44" fontId="1" fillId="0" borderId="0" xfId="0" applyNumberFormat="1" applyFont="1" applyFill="1" applyAlignment="1"/>
    <xf numFmtId="44" fontId="0" fillId="0" borderId="0" xfId="0" applyNumberFormat="1" applyFill="1" applyAlignment="1"/>
    <xf numFmtId="167" fontId="0" fillId="0" borderId="0" xfId="0" applyNumberFormat="1" applyFill="1" applyAlignment="1"/>
    <xf numFmtId="166" fontId="3" fillId="0" borderId="14" xfId="0" applyNumberFormat="1" applyFont="1" applyFill="1" applyBorder="1" applyAlignment="1">
      <alignment horizontal="center"/>
    </xf>
    <xf numFmtId="44" fontId="3" fillId="0" borderId="0" xfId="0" applyNumberFormat="1" applyFont="1" applyFill="1" applyAlignment="1">
      <alignment horizontal="center"/>
    </xf>
    <xf numFmtId="42" fontId="3" fillId="0" borderId="0" xfId="0" applyNumberFormat="1" applyFont="1" applyFill="1" applyAlignment="1">
      <alignment horizontal="center"/>
    </xf>
    <xf numFmtId="44" fontId="3" fillId="0" borderId="0" xfId="2" applyNumberFormat="1" applyFont="1" applyFill="1" applyBorder="1" applyAlignment="1">
      <alignment horizontal="center"/>
    </xf>
    <xf numFmtId="167" fontId="3" fillId="0" borderId="0" xfId="0" applyNumberFormat="1" applyFont="1" applyFill="1" applyAlignment="1">
      <alignment horizontal="center"/>
    </xf>
    <xf numFmtId="166" fontId="8" fillId="0" borderId="14" xfId="0" applyNumberFormat="1" applyFont="1" applyFill="1" applyBorder="1" applyAlignment="1">
      <alignment horizontal="center"/>
    </xf>
    <xf numFmtId="44" fontId="8" fillId="0" borderId="0" xfId="2" applyNumberFormat="1" applyFont="1" applyFill="1" applyBorder="1" applyAlignment="1">
      <alignment horizontal="center"/>
    </xf>
    <xf numFmtId="43" fontId="0" fillId="0" borderId="0" xfId="0" applyNumberFormat="1" applyFill="1" applyAlignment="1">
      <alignment horizontal="center"/>
    </xf>
    <xf numFmtId="0" fontId="22" fillId="0" borderId="17" xfId="0" applyFont="1" applyFill="1" applyBorder="1" applyAlignment="1">
      <alignment horizontal="right"/>
    </xf>
    <xf numFmtId="41" fontId="3" fillId="0" borderId="0" xfId="0" applyNumberFormat="1" applyFont="1" applyFill="1" applyAlignment="1">
      <alignment horizontal="center"/>
    </xf>
    <xf numFmtId="43" fontId="3" fillId="0" borderId="0" xfId="0" applyNumberFormat="1" applyFont="1" applyFill="1" applyAlignment="1">
      <alignment horizontal="center"/>
    </xf>
    <xf numFmtId="166" fontId="1" fillId="0" borderId="14" xfId="0" applyNumberFormat="1" applyFont="1" applyFill="1" applyBorder="1" applyAlignment="1">
      <alignment horizontal="center"/>
    </xf>
    <xf numFmtId="44" fontId="22" fillId="0" borderId="0" xfId="2" applyNumberFormat="1" applyFont="1" applyFill="1" applyBorder="1" applyAlignment="1">
      <alignment horizontal="center"/>
    </xf>
    <xf numFmtId="44" fontId="1" fillId="0" borderId="0" xfId="0" applyNumberFormat="1" applyFont="1" applyFill="1" applyAlignment="1">
      <alignment horizontal="center"/>
    </xf>
    <xf numFmtId="43" fontId="1" fillId="0" borderId="0" xfId="0" applyNumberFormat="1" applyFont="1" applyFill="1" applyAlignment="1">
      <alignment horizontal="center"/>
    </xf>
    <xf numFmtId="44" fontId="1" fillId="0" borderId="0" xfId="2" applyNumberFormat="1" applyFont="1" applyFill="1" applyBorder="1" applyAlignment="1"/>
    <xf numFmtId="44" fontId="0" fillId="0" borderId="0" xfId="0" applyNumberFormat="1" applyFill="1"/>
    <xf numFmtId="166" fontId="3" fillId="0" borderId="40" xfId="0" applyNumberFormat="1" applyFont="1" applyFill="1" applyBorder="1" applyAlignment="1">
      <alignment horizontal="center"/>
    </xf>
    <xf numFmtId="44" fontId="3" fillId="0" borderId="26" xfId="0" applyNumberFormat="1" applyFont="1" applyFill="1" applyBorder="1" applyAlignment="1">
      <alignment horizontal="center"/>
    </xf>
    <xf numFmtId="42" fontId="3" fillId="0" borderId="26" xfId="0" applyNumberFormat="1" applyFont="1" applyFill="1" applyBorder="1" applyAlignment="1">
      <alignment horizontal="center"/>
    </xf>
    <xf numFmtId="44" fontId="3" fillId="0" borderId="26" xfId="2" applyNumberFormat="1" applyFont="1" applyFill="1" applyBorder="1" applyAlignment="1">
      <alignment horizontal="center"/>
    </xf>
    <xf numFmtId="167" fontId="3" fillId="0" borderId="26" xfId="0" applyNumberFormat="1" applyFont="1" applyFill="1" applyBorder="1" applyAlignment="1">
      <alignment horizontal="center"/>
    </xf>
    <xf numFmtId="44" fontId="0" fillId="0" borderId="22" xfId="0" applyNumberFormat="1" applyBorder="1" applyAlignment="1">
      <alignment horizontal="center" vertical="center"/>
    </xf>
    <xf numFmtId="42" fontId="0" fillId="0" borderId="4" xfId="0" applyNumberFormat="1" applyBorder="1" applyAlignment="1">
      <alignment horizontal="center" vertical="center"/>
    </xf>
    <xf numFmtId="44" fontId="3" fillId="0" borderId="22" xfId="0" applyNumberFormat="1" applyFont="1" applyBorder="1" applyAlignment="1">
      <alignment horizontal="center" vertical="center"/>
    </xf>
    <xf numFmtId="42" fontId="3" fillId="0" borderId="4" xfId="0" applyNumberFormat="1" applyFont="1" applyBorder="1" applyAlignment="1">
      <alignment horizontal="center" vertical="center"/>
    </xf>
    <xf numFmtId="44" fontId="0" fillId="0" borderId="48" xfId="0" applyNumberFormat="1" applyBorder="1" applyAlignment="1">
      <alignment horizontal="center" vertical="center"/>
    </xf>
    <xf numFmtId="42" fontId="0" fillId="0" borderId="0" xfId="0" applyNumberFormat="1" applyBorder="1" applyAlignment="1">
      <alignment horizontal="center" vertical="center"/>
    </xf>
    <xf numFmtId="44" fontId="0" fillId="0" borderId="5" xfId="0" applyNumberFormat="1" applyBorder="1" applyAlignment="1">
      <alignment horizontal="center" vertical="center"/>
    </xf>
    <xf numFmtId="42" fontId="0" fillId="0" borderId="1" xfId="0" applyNumberFormat="1" applyBorder="1" applyAlignment="1">
      <alignment horizontal="center" vertical="center"/>
    </xf>
    <xf numFmtId="44" fontId="3" fillId="0" borderId="21" xfId="0" applyNumberFormat="1" applyFont="1" applyBorder="1" applyAlignment="1">
      <alignment horizontal="center" vertical="center"/>
    </xf>
    <xf numFmtId="42" fontId="3" fillId="0" borderId="11" xfId="0" applyNumberFormat="1" applyFont="1" applyBorder="1" applyAlignment="1">
      <alignment horizontal="center" vertical="center"/>
    </xf>
    <xf numFmtId="44" fontId="3" fillId="0" borderId="56" xfId="0" applyNumberFormat="1" applyFont="1" applyBorder="1" applyAlignment="1">
      <alignment horizontal="center" vertical="center"/>
    </xf>
    <xf numFmtId="44" fontId="3" fillId="0" borderId="40" xfId="0" applyNumberFormat="1" applyFont="1" applyBorder="1" applyAlignment="1">
      <alignment horizontal="center" vertical="center"/>
    </xf>
    <xf numFmtId="42" fontId="3" fillId="0" borderId="41" xfId="0" applyNumberFormat="1" applyFont="1" applyBorder="1" applyAlignment="1">
      <alignment horizontal="center" vertical="center"/>
    </xf>
    <xf numFmtId="0" fontId="0" fillId="0" borderId="0" xfId="0" applyFont="1" applyAlignment="1">
      <alignment vertical="top"/>
    </xf>
    <xf numFmtId="167" fontId="17" fillId="7" borderId="0" xfId="2" applyNumberFormat="1" applyFont="1" applyFill="1"/>
    <xf numFmtId="167" fontId="3" fillId="7" borderId="3" xfId="2" applyNumberFormat="1" applyFont="1" applyFill="1" applyBorder="1"/>
    <xf numFmtId="167" fontId="0" fillId="7" borderId="0" xfId="2" applyNumberFormat="1" applyFont="1" applyFill="1"/>
    <xf numFmtId="167" fontId="3" fillId="7" borderId="9" xfId="2" applyNumberFormat="1" applyFont="1" applyFill="1" applyBorder="1"/>
    <xf numFmtId="0" fontId="3" fillId="0" borderId="1" xfId="0" applyFont="1" applyBorder="1" applyAlignment="1">
      <alignment horizontal="center" wrapText="1"/>
    </xf>
    <xf numFmtId="0" fontId="3" fillId="0" borderId="4" xfId="0" applyFont="1" applyBorder="1" applyAlignment="1">
      <alignment horizontal="center" wrapText="1"/>
    </xf>
    <xf numFmtId="0" fontId="3" fillId="0" borderId="4" xfId="0" applyFont="1" applyFill="1" applyBorder="1" applyAlignment="1">
      <alignment horizontal="center" wrapText="1"/>
    </xf>
    <xf numFmtId="0" fontId="17" fillId="7" borderId="0" xfId="0" applyFont="1" applyFill="1" applyAlignment="1">
      <alignment horizontal="left" indent="3"/>
    </xf>
    <xf numFmtId="166" fontId="0" fillId="0" borderId="0" xfId="1" applyNumberFormat="1" applyFont="1"/>
    <xf numFmtId="167" fontId="3" fillId="7" borderId="0" xfId="2" applyNumberFormat="1" applyFont="1" applyFill="1"/>
    <xf numFmtId="166" fontId="0" fillId="0" borderId="0" xfId="1" applyNumberFormat="1" applyFont="1" applyFill="1" applyBorder="1"/>
    <xf numFmtId="166" fontId="3" fillId="0" borderId="0" xfId="1" applyNumberFormat="1" applyFont="1" applyFill="1" applyBorder="1"/>
    <xf numFmtId="0" fontId="10" fillId="2" borderId="0" xfId="0" applyFont="1" applyFill="1" applyAlignment="1">
      <alignment wrapText="1"/>
    </xf>
    <xf numFmtId="0" fontId="10" fillId="2" borderId="0" xfId="0" applyFont="1" applyFill="1" applyAlignment="1">
      <alignment horizontal="center" wrapText="1"/>
    </xf>
    <xf numFmtId="0" fontId="0" fillId="0" borderId="0" xfId="0" applyAlignment="1">
      <alignment horizontal="center" wrapText="1"/>
    </xf>
    <xf numFmtId="0" fontId="3" fillId="5" borderId="2" xfId="0" applyFont="1" applyFill="1" applyBorder="1" applyAlignment="1">
      <alignment horizontal="center"/>
    </xf>
    <xf numFmtId="167" fontId="0" fillId="0" borderId="1" xfId="0" applyNumberFormat="1" applyBorder="1"/>
    <xf numFmtId="0" fontId="0" fillId="0" borderId="0" xfId="0" applyAlignment="1">
      <alignment vertical="center"/>
    </xf>
    <xf numFmtId="0" fontId="3" fillId="0" borderId="26" xfId="0" applyFont="1" applyBorder="1" applyAlignment="1">
      <alignment horizontal="center" vertical="center" wrapText="1"/>
    </xf>
    <xf numFmtId="0" fontId="3" fillId="0" borderId="49" xfId="0" applyFont="1" applyBorder="1" applyAlignment="1">
      <alignment horizontal="center" wrapText="1"/>
    </xf>
    <xf numFmtId="0" fontId="3" fillId="0" borderId="50" xfId="0" applyFont="1" applyBorder="1" applyAlignment="1">
      <alignment horizontal="center" wrapText="1"/>
    </xf>
    <xf numFmtId="49" fontId="3" fillId="0" borderId="31" xfId="0" applyNumberFormat="1" applyFont="1" applyBorder="1"/>
    <xf numFmtId="49" fontId="26" fillId="0" borderId="5" xfId="0" applyNumberFormat="1" applyFont="1" applyBorder="1"/>
    <xf numFmtId="0" fontId="10" fillId="2" borderId="0" xfId="0" applyFont="1" applyFill="1" applyAlignment="1">
      <alignment vertical="top"/>
    </xf>
    <xf numFmtId="0" fontId="5" fillId="2" borderId="0" xfId="0" applyFont="1" applyFill="1" applyAlignment="1">
      <alignment horizontal="left" vertical="top"/>
    </xf>
    <xf numFmtId="0" fontId="5" fillId="2" borderId="0" xfId="0" applyFont="1" applyFill="1" applyAlignment="1">
      <alignment vertical="top"/>
    </xf>
    <xf numFmtId="0" fontId="27" fillId="0" borderId="0" xfId="0" applyFont="1" applyAlignment="1">
      <alignment vertical="top" wrapText="1"/>
    </xf>
    <xf numFmtId="0" fontId="9" fillId="0" borderId="1" xfId="0" applyFont="1" applyFill="1" applyBorder="1" applyAlignment="1">
      <alignment horizontal="left" vertical="center" wrapText="1"/>
    </xf>
    <xf numFmtId="0" fontId="0" fillId="0" borderId="1" xfId="0" applyFont="1" applyBorder="1" applyAlignment="1">
      <alignment horizontal="left" vertical="center" wrapText="1"/>
    </xf>
    <xf numFmtId="0" fontId="9" fillId="0" borderId="1" xfId="0" applyFont="1" applyFill="1" applyBorder="1" applyAlignment="1">
      <alignment horizontal="center" vertical="center" wrapText="1"/>
    </xf>
    <xf numFmtId="4" fontId="9" fillId="0" borderId="1" xfId="0" applyNumberFormat="1" applyFont="1" applyFill="1" applyBorder="1" applyAlignment="1">
      <alignment horizontal="center" vertical="center"/>
    </xf>
    <xf numFmtId="165" fontId="41" fillId="0" borderId="1" xfId="4" applyNumberFormat="1" applyFont="1" applyFill="1" applyBorder="1" applyAlignment="1">
      <alignment horizontal="center" vertical="center"/>
    </xf>
    <xf numFmtId="170" fontId="9" fillId="0" borderId="1" xfId="7" applyNumberFormat="1" applyFont="1" applyFill="1" applyBorder="1" applyAlignment="1">
      <alignment horizontal="center" vertical="center"/>
    </xf>
    <xf numFmtId="170" fontId="41" fillId="0" borderId="1" xfId="7" applyNumberFormat="1" applyFont="1" applyFill="1" applyBorder="1" applyAlignment="1">
      <alignment horizontal="center" vertical="center"/>
    </xf>
    <xf numFmtId="165" fontId="41" fillId="0" borderId="1" xfId="5" applyNumberFormat="1" applyFont="1" applyFill="1" applyBorder="1" applyAlignment="1">
      <alignment horizontal="center" vertical="center"/>
    </xf>
    <xf numFmtId="165" fontId="41" fillId="0" borderId="1" xfId="3" applyNumberFormat="1" applyFont="1" applyFill="1" applyBorder="1" applyAlignment="1">
      <alignment horizontal="center" vertical="center"/>
    </xf>
    <xf numFmtId="0" fontId="9" fillId="0" borderId="1" xfId="0" applyFont="1" applyFill="1" applyBorder="1" applyAlignment="1">
      <alignment horizontal="center" vertical="center"/>
    </xf>
    <xf numFmtId="165" fontId="41" fillId="0" borderId="1" xfId="6" applyNumberFormat="1" applyFont="1" applyFill="1" applyBorder="1" applyAlignment="1">
      <alignment horizontal="center" vertical="center"/>
    </xf>
    <xf numFmtId="49" fontId="0" fillId="0" borderId="1" xfId="0" applyNumberFormat="1" applyFont="1" applyFill="1" applyBorder="1" applyAlignment="1">
      <alignment horizontal="left" vertical="top" wrapText="1"/>
    </xf>
    <xf numFmtId="0" fontId="3" fillId="0" borderId="1" xfId="0" applyFont="1" applyBorder="1" applyAlignment="1">
      <alignment horizontal="left" vertical="top" wrapText="1"/>
    </xf>
    <xf numFmtId="0" fontId="9" fillId="0" borderId="15" xfId="0" applyFont="1" applyFill="1" applyBorder="1" applyAlignment="1">
      <alignment horizontal="left" vertical="center" wrapText="1"/>
    </xf>
    <xf numFmtId="49" fontId="0" fillId="0" borderId="15" xfId="0" applyNumberFormat="1" applyFont="1" applyFill="1" applyBorder="1" applyAlignment="1">
      <alignment horizontal="left" vertical="top" wrapText="1"/>
    </xf>
    <xf numFmtId="0" fontId="9" fillId="0" borderId="15" xfId="0" applyFont="1" applyFill="1" applyBorder="1" applyAlignment="1">
      <alignment horizontal="center" vertical="center" wrapText="1"/>
    </xf>
    <xf numFmtId="0" fontId="9" fillId="0" borderId="15" xfId="0" applyFont="1" applyFill="1" applyBorder="1" applyAlignment="1">
      <alignment horizontal="center" vertical="center"/>
    </xf>
    <xf numFmtId="165" fontId="41" fillId="0" borderId="15" xfId="3" applyNumberFormat="1" applyFont="1" applyFill="1" applyBorder="1" applyAlignment="1">
      <alignment horizontal="center" vertical="center"/>
    </xf>
    <xf numFmtId="170" fontId="9" fillId="0" borderId="15" xfId="7" applyNumberFormat="1" applyFont="1" applyFill="1" applyBorder="1" applyAlignment="1">
      <alignment horizontal="center" vertical="center"/>
    </xf>
    <xf numFmtId="165" fontId="41" fillId="0" borderId="15" xfId="4" applyNumberFormat="1" applyFont="1" applyFill="1" applyBorder="1" applyAlignment="1">
      <alignment horizontal="center" vertical="center"/>
    </xf>
    <xf numFmtId="0" fontId="5" fillId="2" borderId="0" xfId="0" applyFont="1" applyFill="1" applyAlignment="1">
      <alignment horizontal="left" wrapText="1"/>
    </xf>
    <xf numFmtId="0" fontId="0" fillId="0" borderId="1" xfId="0" applyFont="1" applyBorder="1" applyAlignment="1">
      <alignment wrapText="1"/>
    </xf>
    <xf numFmtId="8" fontId="0" fillId="0" borderId="1" xfId="2" applyNumberFormat="1" applyFont="1" applyBorder="1" applyAlignment="1">
      <alignment wrapText="1"/>
    </xf>
    <xf numFmtId="44" fontId="0" fillId="0" borderId="1" xfId="2" applyFont="1" applyBorder="1" applyAlignment="1">
      <alignment wrapText="1"/>
    </xf>
    <xf numFmtId="0" fontId="43" fillId="0" borderId="0" xfId="0" applyFont="1" applyAlignment="1">
      <alignment wrapText="1"/>
    </xf>
    <xf numFmtId="44" fontId="5" fillId="2" borderId="0" xfId="2" applyFont="1" applyFill="1" applyAlignment="1">
      <alignment horizontal="left"/>
    </xf>
    <xf numFmtId="44" fontId="0" fillId="0" borderId="1" xfId="2" applyFont="1" applyBorder="1"/>
    <xf numFmtId="44" fontId="27" fillId="0" borderId="1" xfId="2" applyFont="1" applyBorder="1"/>
    <xf numFmtId="44" fontId="27" fillId="0" borderId="0" xfId="2" applyFont="1"/>
    <xf numFmtId="0" fontId="27" fillId="0" borderId="0" xfId="0" applyFont="1" applyFill="1" applyBorder="1"/>
    <xf numFmtId="0" fontId="44" fillId="2" borderId="0" xfId="0" applyFont="1" applyFill="1"/>
    <xf numFmtId="0" fontId="45" fillId="2" borderId="0" xfId="0" applyFont="1" applyFill="1"/>
    <xf numFmtId="0" fontId="44" fillId="0" borderId="0" xfId="0" applyFont="1"/>
    <xf numFmtId="0" fontId="44" fillId="2" borderId="0" xfId="0" applyFont="1" applyFill="1" applyAlignment="1">
      <alignment horizontal="center" vertical="center" wrapText="1"/>
    </xf>
    <xf numFmtId="0" fontId="46" fillId="3" borderId="1" xfId="0" applyFont="1" applyFill="1" applyBorder="1" applyAlignment="1">
      <alignment horizontal="center" vertical="center" wrapText="1"/>
    </xf>
    <xf numFmtId="0" fontId="44" fillId="0" borderId="0" xfId="0" applyFont="1" applyAlignment="1">
      <alignment horizontal="center" vertical="center" wrapText="1"/>
    </xf>
    <xf numFmtId="0" fontId="44" fillId="0" borderId="1" xfId="0" applyFont="1" applyBorder="1"/>
    <xf numFmtId="3" fontId="44" fillId="0" borderId="1" xfId="0" applyNumberFormat="1" applyFont="1" applyBorder="1"/>
    <xf numFmtId="0" fontId="5" fillId="0" borderId="16" xfId="0" applyFont="1" applyFill="1" applyBorder="1"/>
    <xf numFmtId="0" fontId="0" fillId="0" borderId="1" xfId="0" applyFont="1" applyBorder="1" applyAlignment="1">
      <alignment vertical="center" wrapText="1"/>
    </xf>
    <xf numFmtId="0" fontId="9" fillId="0" borderId="1" xfId="0" applyFont="1" applyBorder="1" applyAlignment="1">
      <alignment vertical="center" wrapText="1"/>
    </xf>
    <xf numFmtId="0" fontId="9" fillId="0" borderId="1" xfId="0" applyFont="1" applyFill="1" applyBorder="1" applyAlignment="1">
      <alignment vertical="center" wrapText="1"/>
    </xf>
    <xf numFmtId="0" fontId="9" fillId="15" borderId="1" xfId="0" applyFont="1" applyFill="1" applyBorder="1" applyAlignment="1">
      <alignment vertical="center" wrapText="1"/>
    </xf>
    <xf numFmtId="0" fontId="0" fillId="2" borderId="0" xfId="0" applyFill="1" applyAlignment="1">
      <alignment wrapText="1"/>
    </xf>
    <xf numFmtId="167" fontId="0" fillId="0" borderId="0" xfId="2" applyNumberFormat="1" applyFont="1" applyFill="1"/>
    <xf numFmtId="0" fontId="0" fillId="0" borderId="1" xfId="0" applyFill="1" applyBorder="1" applyAlignment="1">
      <alignment horizontal="right"/>
    </xf>
    <xf numFmtId="43" fontId="0" fillId="0" borderId="0" xfId="0" applyNumberFormat="1" applyBorder="1"/>
    <xf numFmtId="44" fontId="0" fillId="0" borderId="0" xfId="0" applyNumberFormat="1"/>
    <xf numFmtId="2" fontId="9" fillId="0" borderId="0" xfId="2" applyNumberFormat="1" applyFont="1" applyFill="1" applyBorder="1"/>
    <xf numFmtId="2" fontId="1" fillId="0" borderId="0" xfId="2" applyNumberFormat="1" applyFont="1" applyFill="1" applyBorder="1"/>
    <xf numFmtId="49" fontId="0" fillId="0" borderId="35" xfId="0" applyNumberFormat="1" applyFont="1" applyBorder="1"/>
    <xf numFmtId="49" fontId="0" fillId="0" borderId="43" xfId="0" applyNumberFormat="1" applyFont="1" applyBorder="1"/>
    <xf numFmtId="49" fontId="0" fillId="0" borderId="30" xfId="0" applyNumberFormat="1" applyFont="1" applyBorder="1"/>
    <xf numFmtId="49" fontId="0" fillId="0" borderId="31" xfId="0" applyNumberFormat="1" applyFont="1" applyBorder="1"/>
    <xf numFmtId="49" fontId="0" fillId="0" borderId="57" xfId="0" applyNumberFormat="1" applyFont="1" applyBorder="1"/>
    <xf numFmtId="49" fontId="0" fillId="0" borderId="32" xfId="0" applyNumberFormat="1" applyFont="1" applyBorder="1"/>
    <xf numFmtId="49" fontId="0" fillId="0" borderId="36" xfId="0" applyNumberFormat="1" applyFont="1" applyBorder="1"/>
    <xf numFmtId="0" fontId="0" fillId="0" borderId="0" xfId="0" applyFont="1" applyAlignment="1">
      <alignment horizontal="left" indent="1"/>
    </xf>
    <xf numFmtId="0" fontId="49" fillId="2" borderId="0" xfId="0" applyFont="1" applyFill="1"/>
    <xf numFmtId="0" fontId="48" fillId="2" borderId="0" xfId="0" applyFont="1" applyFill="1"/>
    <xf numFmtId="0" fontId="0" fillId="2" borderId="0" xfId="0" applyFont="1" applyFill="1" applyAlignment="1">
      <alignment horizontal="left"/>
    </xf>
    <xf numFmtId="0" fontId="0" fillId="2" borderId="0" xfId="0" applyFont="1" applyFill="1"/>
    <xf numFmtId="167" fontId="0" fillId="0" borderId="36" xfId="2" applyNumberFormat="1" applyFont="1" applyBorder="1"/>
    <xf numFmtId="167" fontId="0" fillId="0" borderId="53" xfId="2" applyNumberFormat="1" applyFont="1" applyBorder="1"/>
    <xf numFmtId="167" fontId="0" fillId="0" borderId="0" xfId="2" applyNumberFormat="1" applyFont="1"/>
    <xf numFmtId="0" fontId="3" fillId="0" borderId="49" xfId="0" applyFont="1" applyBorder="1" applyAlignment="1">
      <alignment horizontal="center"/>
    </xf>
    <xf numFmtId="0" fontId="3" fillId="0" borderId="50" xfId="0" applyFont="1" applyBorder="1" applyAlignment="1">
      <alignment horizontal="center"/>
    </xf>
    <xf numFmtId="0" fontId="3" fillId="0" borderId="51" xfId="0" applyFont="1" applyBorder="1" applyAlignment="1">
      <alignment horizontal="center"/>
    </xf>
    <xf numFmtId="0" fontId="3" fillId="0" borderId="52" xfId="0" applyFont="1" applyBorder="1" applyAlignment="1">
      <alignment horizontal="center"/>
    </xf>
    <xf numFmtId="0" fontId="3" fillId="0" borderId="36" xfId="0" applyFont="1" applyBorder="1" applyAlignment="1">
      <alignment horizontal="center"/>
    </xf>
    <xf numFmtId="0" fontId="3" fillId="0" borderId="53" xfId="0" applyFont="1" applyBorder="1" applyAlignment="1">
      <alignment horizontal="center"/>
    </xf>
    <xf numFmtId="0" fontId="3" fillId="0" borderId="0" xfId="0" applyFont="1" applyAlignment="1">
      <alignment horizontal="center"/>
    </xf>
    <xf numFmtId="0" fontId="3" fillId="0" borderId="6" xfId="0" applyFont="1" applyBorder="1" applyAlignment="1">
      <alignment horizontal="center"/>
    </xf>
    <xf numFmtId="167" fontId="3" fillId="0" borderId="26" xfId="2" applyNumberFormat="1" applyFont="1" applyBorder="1"/>
    <xf numFmtId="167" fontId="3" fillId="0" borderId="27" xfId="2" applyNumberFormat="1" applyFont="1" applyBorder="1"/>
    <xf numFmtId="169" fontId="0" fillId="0" borderId="0" xfId="0" applyNumberFormat="1" applyBorder="1" applyAlignment="1">
      <alignment horizontal="center"/>
    </xf>
    <xf numFmtId="169" fontId="0" fillId="0" borderId="0" xfId="0" applyNumberFormat="1" applyBorder="1" applyAlignment="1">
      <alignment horizontal="left"/>
    </xf>
    <xf numFmtId="167" fontId="0" fillId="0" borderId="0" xfId="2" applyNumberFormat="1" applyFont="1" applyFill="1" applyAlignment="1">
      <alignment horizontal="center"/>
    </xf>
    <xf numFmtId="167" fontId="0" fillId="0" borderId="6" xfId="2" applyNumberFormat="1" applyFont="1" applyFill="1" applyBorder="1" applyAlignment="1">
      <alignment horizontal="center"/>
    </xf>
    <xf numFmtId="167" fontId="0" fillId="0" borderId="36" xfId="2" applyNumberFormat="1" applyFont="1" applyBorder="1" applyAlignment="1">
      <alignment horizontal="center"/>
    </xf>
    <xf numFmtId="164" fontId="0" fillId="0" borderId="0" xfId="0" applyNumberFormat="1" applyFont="1"/>
    <xf numFmtId="164" fontId="0" fillId="0" borderId="0" xfId="0" applyNumberFormat="1" applyFont="1" applyAlignment="1">
      <alignment wrapText="1"/>
    </xf>
    <xf numFmtId="41" fontId="0" fillId="0" borderId="0" xfId="0" applyNumberFormat="1" applyFont="1"/>
    <xf numFmtId="9" fontId="0" fillId="0" borderId="0" xfId="3" applyFont="1"/>
    <xf numFmtId="171" fontId="0" fillId="0" borderId="0" xfId="0" applyNumberFormat="1" applyFont="1"/>
    <xf numFmtId="44" fontId="28" fillId="7" borderId="1" xfId="2" applyFont="1" applyFill="1" applyBorder="1" applyAlignment="1">
      <alignment horizontal="center"/>
    </xf>
    <xf numFmtId="167" fontId="0" fillId="0" borderId="36" xfId="2" applyNumberFormat="1" applyFont="1" applyFill="1" applyBorder="1"/>
    <xf numFmtId="6" fontId="0" fillId="0" borderId="1" xfId="2" applyNumberFormat="1" applyFont="1" applyBorder="1" applyAlignment="1">
      <alignment wrapText="1"/>
    </xf>
    <xf numFmtId="168" fontId="0" fillId="0" borderId="0" xfId="0" applyNumberFormat="1"/>
    <xf numFmtId="166" fontId="0" fillId="0" borderId="1" xfId="0" applyNumberFormat="1" applyFill="1" applyBorder="1" applyAlignment="1">
      <alignment horizontal="center"/>
    </xf>
    <xf numFmtId="169" fontId="0" fillId="0" borderId="0" xfId="0" applyNumberFormat="1" applyFill="1" applyBorder="1" applyAlignment="1">
      <alignment horizontal="center"/>
    </xf>
    <xf numFmtId="2" fontId="0" fillId="0" borderId="0" xfId="0" applyNumberFormat="1" applyAlignment="1">
      <alignment horizontal="left" indent="2"/>
    </xf>
    <xf numFmtId="0" fontId="3" fillId="5" borderId="1" xfId="0" applyFont="1" applyFill="1" applyBorder="1" applyAlignment="1">
      <alignment horizontal="center" wrapText="1"/>
    </xf>
    <xf numFmtId="0" fontId="51" fillId="0" borderId="0" xfId="0" applyFont="1"/>
    <xf numFmtId="0" fontId="52" fillId="0" borderId="0" xfId="0" applyFont="1"/>
    <xf numFmtId="0" fontId="41" fillId="7" borderId="1" xfId="0" applyFont="1" applyFill="1" applyBorder="1" applyAlignment="1">
      <alignment horizontal="center" vertical="center" wrapText="1"/>
    </xf>
    <xf numFmtId="0" fontId="10" fillId="0" borderId="0" xfId="0" applyFont="1" applyFill="1" applyAlignment="1">
      <alignment vertical="top"/>
    </xf>
    <xf numFmtId="0" fontId="27" fillId="0" borderId="0" xfId="0" applyFont="1" applyFill="1" applyAlignment="1">
      <alignment vertical="top" wrapText="1"/>
    </xf>
    <xf numFmtId="169" fontId="12" fillId="16" borderId="1" xfId="0" applyNumberFormat="1" applyFont="1" applyFill="1" applyBorder="1" applyAlignment="1">
      <alignment vertical="center"/>
    </xf>
    <xf numFmtId="10" fontId="12" fillId="16" borderId="1" xfId="0" applyNumberFormat="1" applyFont="1" applyFill="1" applyBorder="1" applyAlignment="1">
      <alignment vertical="center"/>
    </xf>
    <xf numFmtId="166" fontId="12" fillId="16" borderId="1" xfId="0" applyNumberFormat="1" applyFont="1" applyFill="1" applyBorder="1" applyAlignment="1">
      <alignment vertical="center"/>
    </xf>
    <xf numFmtId="168" fontId="0" fillId="16" borderId="0" xfId="0" applyNumberFormat="1" applyFill="1" applyAlignment="1">
      <alignment horizontal="right"/>
    </xf>
    <xf numFmtId="167" fontId="0" fillId="16" borderId="32" xfId="2" applyNumberFormat="1" applyFont="1" applyFill="1" applyBorder="1"/>
    <xf numFmtId="165" fontId="0" fillId="16" borderId="32" xfId="3" applyNumberFormat="1" applyFont="1" applyFill="1" applyBorder="1"/>
    <xf numFmtId="10" fontId="0" fillId="16" borderId="32" xfId="3" applyNumberFormat="1" applyFont="1" applyFill="1" applyBorder="1"/>
    <xf numFmtId="167" fontId="3" fillId="16" borderId="26" xfId="2" applyNumberFormat="1" applyFont="1" applyFill="1" applyBorder="1"/>
    <xf numFmtId="167" fontId="0" fillId="16" borderId="55" xfId="0" applyNumberFormat="1" applyFill="1" applyBorder="1"/>
    <xf numFmtId="167" fontId="0" fillId="16" borderId="34" xfId="2" applyNumberFormat="1" applyFont="1" applyFill="1" applyBorder="1"/>
    <xf numFmtId="167" fontId="0" fillId="16" borderId="34" xfId="0" applyNumberFormat="1" applyFill="1" applyBorder="1"/>
    <xf numFmtId="165" fontId="0" fillId="16" borderId="33" xfId="3" applyNumberFormat="1" applyFont="1" applyFill="1" applyBorder="1"/>
    <xf numFmtId="0" fontId="0" fillId="16" borderId="42" xfId="0" applyFill="1" applyBorder="1"/>
    <xf numFmtId="165" fontId="3" fillId="16" borderId="46" xfId="3" applyNumberFormat="1" applyFont="1" applyFill="1" applyBorder="1"/>
    <xf numFmtId="165" fontId="0" fillId="16" borderId="33" xfId="0" applyNumberFormat="1" applyFill="1" applyBorder="1"/>
    <xf numFmtId="166" fontId="22" fillId="16" borderId="14" xfId="0" applyNumberFormat="1" applyFont="1" applyFill="1" applyBorder="1" applyAlignment="1">
      <alignment horizontal="center"/>
    </xf>
    <xf numFmtId="44" fontId="1" fillId="16" borderId="0" xfId="0" applyNumberFormat="1" applyFont="1" applyFill="1" applyAlignment="1"/>
    <xf numFmtId="0" fontId="28" fillId="7" borderId="1" xfId="0" applyFont="1" applyFill="1" applyBorder="1" applyAlignment="1">
      <alignment horizontal="center" vertical="center"/>
    </xf>
    <xf numFmtId="0" fontId="14" fillId="0" borderId="0" xfId="0" applyFont="1" applyFill="1" applyBorder="1" applyAlignment="1">
      <alignment horizontal="center" vertical="center"/>
    </xf>
    <xf numFmtId="0" fontId="3" fillId="0" borderId="26" xfId="0" applyFont="1" applyBorder="1" applyAlignment="1">
      <alignment horizontal="center" vertical="center" wrapText="1"/>
    </xf>
    <xf numFmtId="0" fontId="3" fillId="0" borderId="27" xfId="0" applyFont="1" applyBorder="1" applyAlignment="1">
      <alignment horizontal="center" vertical="center" wrapText="1"/>
    </xf>
    <xf numFmtId="0" fontId="3" fillId="0" borderId="26" xfId="0" applyFont="1" applyFill="1" applyBorder="1" applyAlignment="1">
      <alignment horizontal="center" vertical="center" wrapText="1"/>
    </xf>
    <xf numFmtId="0" fontId="23" fillId="0" borderId="0" xfId="0" applyFont="1" applyFill="1" applyAlignment="1">
      <alignment horizontal="center"/>
    </xf>
    <xf numFmtId="0" fontId="3" fillId="0" borderId="26" xfId="0" applyFont="1" applyBorder="1" applyAlignment="1">
      <alignment horizontal="center"/>
    </xf>
    <xf numFmtId="0" fontId="3" fillId="0" borderId="27" xfId="0" applyFont="1" applyBorder="1" applyAlignment="1">
      <alignment horizontal="center"/>
    </xf>
    <xf numFmtId="165" fontId="3" fillId="4" borderId="11" xfId="3" applyNumberFormat="1" applyFont="1" applyFill="1" applyBorder="1" applyAlignment="1">
      <alignment horizontal="center" wrapText="1"/>
    </xf>
    <xf numFmtId="165" fontId="3" fillId="4" borderId="17" xfId="3" applyNumberFormat="1" applyFont="1" applyFill="1" applyBorder="1" applyAlignment="1">
      <alignment horizontal="center"/>
    </xf>
    <xf numFmtId="0" fontId="3" fillId="4" borderId="10" xfId="2" applyNumberFormat="1" applyFont="1" applyFill="1" applyBorder="1" applyAlignment="1">
      <alignment horizontal="center" wrapText="1"/>
    </xf>
    <xf numFmtId="0" fontId="3" fillId="4" borderId="14" xfId="2" applyNumberFormat="1" applyFont="1" applyFill="1" applyBorder="1" applyAlignment="1">
      <alignment horizontal="center"/>
    </xf>
    <xf numFmtId="0" fontId="3" fillId="4" borderId="10" xfId="2" applyNumberFormat="1" applyFont="1" applyFill="1" applyBorder="1" applyAlignment="1">
      <alignment horizontal="center"/>
    </xf>
    <xf numFmtId="0" fontId="3" fillId="4" borderId="11" xfId="2" applyNumberFormat="1" applyFont="1" applyFill="1" applyBorder="1" applyAlignment="1">
      <alignment horizontal="center"/>
    </xf>
    <xf numFmtId="0" fontId="3" fillId="4" borderId="7" xfId="2" applyNumberFormat="1" applyFont="1" applyFill="1" applyBorder="1" applyAlignment="1">
      <alignment horizontal="center"/>
    </xf>
    <xf numFmtId="0" fontId="3" fillId="4" borderId="14" xfId="2" applyNumberFormat="1" applyFont="1" applyFill="1" applyBorder="1" applyAlignment="1">
      <alignment horizontal="center" wrapText="1"/>
    </xf>
    <xf numFmtId="0" fontId="8" fillId="0" borderId="40" xfId="0" applyFont="1" applyFill="1" applyBorder="1" applyAlignment="1">
      <alignment horizontal="center" vertical="center" wrapText="1"/>
    </xf>
    <xf numFmtId="0" fontId="0" fillId="0" borderId="27" xfId="0" applyFill="1" applyBorder="1" applyAlignment="1">
      <alignment horizontal="center" vertical="center"/>
    </xf>
    <xf numFmtId="0" fontId="8" fillId="0" borderId="28" xfId="0" applyFont="1" applyFill="1" applyBorder="1" applyAlignment="1">
      <alignment horizontal="center" vertical="center" wrapText="1"/>
    </xf>
    <xf numFmtId="0" fontId="0" fillId="0" borderId="44" xfId="0" applyFill="1" applyBorder="1" applyAlignment="1">
      <alignment horizontal="center" vertical="center"/>
    </xf>
    <xf numFmtId="0" fontId="3" fillId="0" borderId="40" xfId="0" applyFont="1" applyFill="1" applyBorder="1" applyAlignment="1">
      <alignment horizontal="center" vertical="center"/>
    </xf>
    <xf numFmtId="0" fontId="3" fillId="0" borderId="26" xfId="0" applyFont="1" applyFill="1" applyBorder="1" applyAlignment="1">
      <alignment horizontal="center" vertical="center"/>
    </xf>
    <xf numFmtId="0" fontId="29" fillId="7" borderId="1" xfId="0" applyFont="1" applyFill="1" applyBorder="1" applyAlignment="1">
      <alignment horizontal="left" vertical="top" wrapText="1"/>
    </xf>
    <xf numFmtId="0" fontId="41" fillId="7" borderId="1" xfId="0" applyFont="1" applyFill="1" applyBorder="1" applyAlignment="1">
      <alignment horizontal="left" vertical="center" wrapText="1"/>
    </xf>
    <xf numFmtId="0" fontId="41" fillId="7" borderId="1" xfId="0" applyFont="1" applyFill="1" applyBorder="1" applyAlignment="1">
      <alignment horizontal="center" vertical="center" wrapText="1"/>
    </xf>
    <xf numFmtId="0" fontId="41" fillId="7" borderId="1" xfId="0" applyFont="1" applyFill="1" applyBorder="1" applyAlignment="1">
      <alignment horizontal="center" vertical="center"/>
    </xf>
    <xf numFmtId="4" fontId="42" fillId="6" borderId="10" xfId="0" applyNumberFormat="1" applyFont="1" applyFill="1" applyBorder="1" applyAlignment="1">
      <alignment horizontal="center" vertical="center"/>
    </xf>
    <xf numFmtId="4" fontId="42" fillId="6" borderId="11" xfId="0" applyNumberFormat="1" applyFont="1" applyFill="1" applyBorder="1" applyAlignment="1">
      <alignment horizontal="center" vertical="center"/>
    </xf>
    <xf numFmtId="4" fontId="42" fillId="6" borderId="14" xfId="0" applyNumberFormat="1" applyFont="1" applyFill="1" applyBorder="1" applyAlignment="1">
      <alignment horizontal="center" vertical="center"/>
    </xf>
    <xf numFmtId="4" fontId="42" fillId="6" borderId="17" xfId="0" applyNumberFormat="1" applyFont="1" applyFill="1" applyBorder="1" applyAlignment="1">
      <alignment horizontal="center" vertical="center"/>
    </xf>
    <xf numFmtId="4" fontId="42" fillId="6" borderId="12" xfId="0" applyNumberFormat="1" applyFont="1" applyFill="1" applyBorder="1" applyAlignment="1">
      <alignment horizontal="center" vertical="center"/>
    </xf>
    <xf numFmtId="4" fontId="42" fillId="6" borderId="13" xfId="0" applyNumberFormat="1" applyFont="1" applyFill="1" applyBorder="1" applyAlignment="1">
      <alignment horizontal="center" vertical="center"/>
    </xf>
    <xf numFmtId="0" fontId="46" fillId="3" borderId="2" xfId="0" applyFont="1" applyFill="1" applyBorder="1" applyAlignment="1">
      <alignment horizontal="center" vertical="center" wrapText="1"/>
    </xf>
    <xf numFmtId="0" fontId="46" fillId="3" borderId="3" xfId="0" applyFont="1" applyFill="1" applyBorder="1" applyAlignment="1">
      <alignment horizontal="center" vertical="center" wrapText="1"/>
    </xf>
    <xf numFmtId="0" fontId="46" fillId="3" borderId="4"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0" fillId="11" borderId="16" xfId="0" applyFill="1" applyBorder="1" applyAlignment="1">
      <alignment horizontal="center"/>
    </xf>
    <xf numFmtId="0" fontId="0" fillId="11" borderId="18" xfId="0" applyFill="1" applyBorder="1" applyAlignment="1">
      <alignment horizontal="center"/>
    </xf>
    <xf numFmtId="0" fontId="3" fillId="10" borderId="1" xfId="0" applyFont="1" applyFill="1" applyBorder="1" applyAlignment="1">
      <alignment horizontal="left" vertical="center" wrapText="1"/>
    </xf>
    <xf numFmtId="0" fontId="0" fillId="11" borderId="15" xfId="0" applyFill="1" applyBorder="1" applyAlignment="1">
      <alignment horizontal="center"/>
    </xf>
    <xf numFmtId="0" fontId="50" fillId="0" borderId="1" xfId="0" applyFont="1" applyBorder="1"/>
    <xf numFmtId="0" fontId="0" fillId="0" borderId="0" xfId="0" applyAlignment="1">
      <alignment horizontal="left" vertical="top" wrapText="1"/>
    </xf>
    <xf numFmtId="0" fontId="0" fillId="0" borderId="0" xfId="0" applyAlignment="1">
      <alignment horizontal="left" vertical="center"/>
    </xf>
    <xf numFmtId="0" fontId="0" fillId="0" borderId="0" xfId="0" applyAlignment="1">
      <alignment horizontal="left" vertical="center" wrapText="1"/>
    </xf>
    <xf numFmtId="0" fontId="3" fillId="0" borderId="17" xfId="0" applyFont="1" applyBorder="1" applyAlignment="1">
      <alignment horizontal="left"/>
    </xf>
    <xf numFmtId="0" fontId="0" fillId="0" borderId="17" xfId="0" applyBorder="1" applyAlignment="1">
      <alignment horizontal="left" indent="3"/>
    </xf>
    <xf numFmtId="0" fontId="0" fillId="0" borderId="17" xfId="0" applyBorder="1" applyAlignment="1">
      <alignment horizontal="left" indent="2"/>
    </xf>
    <xf numFmtId="0" fontId="3" fillId="0" borderId="17" xfId="0" applyFont="1" applyBorder="1"/>
  </cellXfs>
  <cellStyles count="8">
    <cellStyle name="Bad" xfId="5" builtinId="27"/>
    <cellStyle name="Comma" xfId="1" builtinId="3"/>
    <cellStyle name="Currency" xfId="2" builtinId="4"/>
    <cellStyle name="Good" xfId="4" builtinId="26"/>
    <cellStyle name="Neutral" xfId="6" builtinId="28"/>
    <cellStyle name="Normal" xfId="0" builtinId="0"/>
    <cellStyle name="Normal 2" xfId="7"/>
    <cellStyle name="Percent" xfId="3" builtinId="5"/>
  </cellStyles>
  <dxfs count="4">
    <dxf>
      <fill>
        <patternFill>
          <bgColor theme="9"/>
        </patternFill>
      </fill>
    </dxf>
    <dxf>
      <fill>
        <patternFill patternType="solid">
          <fgColor theme="9"/>
          <bgColor theme="9" tint="0.39994506668294322"/>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externalLink" Target="externalLinks/externalLink5.xml"/><Relationship Id="rId50" Type="http://schemas.openxmlformats.org/officeDocument/2006/relationships/externalLink" Target="externalLinks/externalLink8.xml"/><Relationship Id="rId55" Type="http://schemas.openxmlformats.org/officeDocument/2006/relationships/externalLink" Target="externalLinks/externalLink13.xml"/><Relationship Id="rId63" Type="http://schemas.openxmlformats.org/officeDocument/2006/relationships/externalLink" Target="externalLinks/externalLink21.xml"/><Relationship Id="rId68"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externalLink" Target="externalLinks/externalLink3.xml"/><Relationship Id="rId53" Type="http://schemas.openxmlformats.org/officeDocument/2006/relationships/externalLink" Target="externalLinks/externalLink11.xml"/><Relationship Id="rId58" Type="http://schemas.openxmlformats.org/officeDocument/2006/relationships/externalLink" Target="externalLinks/externalLink16.xml"/><Relationship Id="rId66"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externalLink" Target="externalLinks/externalLink7.xml"/><Relationship Id="rId57" Type="http://schemas.openxmlformats.org/officeDocument/2006/relationships/externalLink" Target="externalLinks/externalLink15.xml"/><Relationship Id="rId61" Type="http://schemas.openxmlformats.org/officeDocument/2006/relationships/externalLink" Target="externalLinks/externalLink19.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externalLink" Target="externalLinks/externalLink2.xml"/><Relationship Id="rId52" Type="http://schemas.openxmlformats.org/officeDocument/2006/relationships/externalLink" Target="externalLinks/externalLink10.xml"/><Relationship Id="rId60" Type="http://schemas.openxmlformats.org/officeDocument/2006/relationships/externalLink" Target="externalLinks/externalLink18.xml"/><Relationship Id="rId65" Type="http://schemas.openxmlformats.org/officeDocument/2006/relationships/externalLink" Target="externalLinks/externalLink2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externalLink" Target="externalLinks/externalLink1.xml"/><Relationship Id="rId48" Type="http://schemas.openxmlformats.org/officeDocument/2006/relationships/externalLink" Target="externalLinks/externalLink6.xml"/><Relationship Id="rId56" Type="http://schemas.openxmlformats.org/officeDocument/2006/relationships/externalLink" Target="externalLinks/externalLink14.xml"/><Relationship Id="rId64" Type="http://schemas.openxmlformats.org/officeDocument/2006/relationships/externalLink" Target="externalLinks/externalLink22.xml"/><Relationship Id="rId69"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externalLink" Target="externalLinks/externalLink9.xml"/><Relationship Id="rId72" Type="http://schemas.openxmlformats.org/officeDocument/2006/relationships/customXml" Target="../customXml/item3.xml"/><Relationship Id="rId80" Type="http://schemas.microsoft.com/office/2017/10/relationships/person" Target="persons/perso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externalLink" Target="externalLinks/externalLink4.xml"/><Relationship Id="rId59" Type="http://schemas.openxmlformats.org/officeDocument/2006/relationships/externalLink" Target="externalLinks/externalLink17.xml"/><Relationship Id="rId67"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externalLink" Target="externalLinks/externalLink12.xml"/><Relationship Id="rId62" Type="http://schemas.openxmlformats.org/officeDocument/2006/relationships/externalLink" Target="externalLinks/externalLink20.xml"/><Relationship Id="rId7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vermontgov-my.sharepoint.com/groups/Reimbursement/Budget/FY%202005/Model/ContractSummaryTemplate.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apadv01\enuffadv\hospadv\Bud1\FY2009BaseYR.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s://vermontgov-my.sharepoint.com/Groups/Operations%20Data/Monthly%20Statistics%20Report/Current_Month_Report_Detailed.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https://vermontgov-my.sharepoint.com/Documents%20and%20Settings/m209362/Local%20Settings/Temporary%20Internet%20Files/OLK52D/FY2004%20Jul04%20Financials%20email%20revised%20rw.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https://vermontgov-my.sharepoint.com/Finance/Reimbursement%20Analysis,%20Allowances,%20Tables/RRMC/FY2013/Budget%20FY2014/CA%20Budget%202014_1%20.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10.160.31.47\ENUFFUSER\BudAdv\reports\Work%20in%20Process\Tom\MR181_AcctSmryAnalysisByCC_V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https://vermontgov-my.sharepoint.com/Finance/Cost%20Report/Workpapers/CR%202013/Square%20Footage%2013.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https://vermontgov-my.sharepoint.com/Finance/Budget/FY%202002/RRMC/CA%20budget%2002%20to%20state%2011-14%201%25%20Reduct.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kha-xi-d01\ENUFFuser\HospAdv\reports\Financial%20Analysis\FinancialStatements.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10.160.31.47\ENUFFUSER\BudAdv\reports\PaperlessReporting\04_MVP_MonthlyVolumePackage\MR400%20-%20Key%20Stat%20Variance%20Rpt.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https://vermontgov-my.sharepoint.com/Documents%20and%20Settings/m132712/Temporary%20Internet%20Files/OLK8D3/finalCapital%20Budget%20Request%20FY08_AS1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vermontgov-my.sharepoint.com/groups/Budget/2004%20Budget/BISHCA/FY%202004%20Original%20Submission/Capital/State%20Budget%20Worksheet%20-%20Capital.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Y2021_ACO_Budget_Guidance_Workbook_Master_FINAL%20updated%2009-01-20.xlsx"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Appendix%207.2_update%200911.xlsx"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AOA/GMCB/ACO%20Certification%20and%20Budget%20Process/FY20_ACO_Budget_Cert/FY20%20Budget%20Guidance/FY20%20Budget%20Guidance_Excel%20Files/2020%20Section%202-3%20Appendix%20-%20ACO%20Providers%20and%20Payer%20Programs.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Groups/Managed%20Care%20Ops/OneCare%20Vermont/Analytics/Data_Requests/Data_Request_Deliverables_and_Data/0993_GMCB%20Budget%202020/FY2021_ACO_Budget_Guidance_Workbook_Master_FINAL.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vermontgov-my.sharepoint.com/groups/Accounting/Accounting%20Workpapers/FY2005/Sep05-workpapers/PPE/PP&amp;E%20SCHEDULES/ACRAS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apadv01\enuffadv\budadv\REPORTS\BUDGET\03_DRAFT\BR100_IncomeStatementSmry.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vermontgov-my.sharepoint.com/Users/eheidkamp/AppData/Local/Microsoft/Windows/Temporary%20Internet%20Files/Content.Outlook/ANIO12TM/B27200.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vermontgov-my.sharepoint.com/Finance/Cost%20Report/Workpapers/CR%202013/Square%20Footage%20FY13%20rollforward.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vermontgov-my.sharepoint.com/Users/ssenecal/AppData/Local/Microsoft/Windows/Temporary%20Internet%20Files/Content.Outlook/RMIM15N4/CA%20Budget%202015%20FINAL.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apadv01\enuffadv\budadv\REPORTS\BUDGET\01_DISTRIBUTED\BR110_GL%20Data%20Export.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V:\DOCUME~1\lwyatt2\LOCALS~1\Temp\notesD30550\DOCUME~1\MALEXA~1\LOCALS~1\Temp\notesD30550\Clinical%20ROI%20Model%20v.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SC"/>
      <sheetName val="Coll%"/>
      <sheetName val="04PROJ"/>
      <sheetName val="04PROJ_Exp"/>
      <sheetName val="Pro Rate Increase"/>
      <sheetName val="Fac Rate Increase"/>
      <sheetName val="MCRBud"/>
      <sheetName val="MCRBASE"/>
      <sheetName val="GrossRevenue"/>
      <sheetName val="BudgetNumbers"/>
      <sheetName val="FSC MaPpings"/>
      <sheetName val="Contract Mapping"/>
      <sheetName val="Bond Mapping"/>
      <sheetName val="Total"/>
      <sheetName val="IPsumm"/>
      <sheetName val="opsumm"/>
      <sheetName val="profsumm"/>
      <sheetName val="Contract"/>
      <sheetName val="OutModelOverview"/>
      <sheetName val="ProWithhold"/>
      <sheetName val="MRKT_BSKT"/>
      <sheetName val="IP-Review"/>
      <sheetName val="OP-Review"/>
      <sheetName val="PRO-Review"/>
      <sheetName val="Change Summary"/>
      <sheetName val="VARIANCE"/>
      <sheetName val="OutModeling"/>
      <sheetName val="Withhold"/>
      <sheetName val="AP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sheetData sheetId="27"/>
      <sheetData sheetId="28"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PReport"/>
      <sheetName val="OPReport"/>
      <sheetName val="ProReport"/>
      <sheetName val="DETAIL"/>
      <sheetName val="Settings_Fin_Stmts"/>
      <sheetName val="Settings_FSDetail"/>
      <sheetName val="Revenues"/>
      <sheetName val="FTE_Sum"/>
      <sheetName val="FTE_All"/>
      <sheetName val="Summary_5yrs_35mill_yr"/>
      <sheetName val="Charts"/>
      <sheetName val="Settings_Charts"/>
      <sheetName val="Capital"/>
      <sheetName val="Settings_Capital"/>
      <sheetName val="Cap_List"/>
      <sheetName val="Settings_Cap_List"/>
      <sheetName val="Sensitivity"/>
      <sheetName val="Settings_Sensitivity"/>
      <sheetName val="Settings_Custom"/>
      <sheetName val="Settings_System_Inputs"/>
      <sheetName val="Settings_Eliminations"/>
      <sheetName val="SMstr_NonPatient"/>
      <sheetName val="Settings_SMstr_NonPatient"/>
      <sheetName val="SMstr_Operation"/>
      <sheetName val="Settings_SMstr_Operation"/>
      <sheetName val="SMstr_Project"/>
      <sheetName val="Settings_SMstr_Project"/>
      <sheetName val="DirectTotal"/>
      <sheetName val="WSControl"/>
      <sheetName val="ConsData"/>
      <sheetName val="ConsTotal"/>
      <sheetName val="SPMRatings"/>
      <sheetName val="Settings_HospComb"/>
      <sheetName val="Settings_OPFACBLDG"/>
      <sheetName val="Settings_OPEQMME"/>
      <sheetName val="Settings_ITMME"/>
      <sheetName val="Settings_MedComb"/>
      <sheetName val="Settings_CONProj"/>
      <sheetName val="Settings_ProjChart"/>
      <sheetName val="Settings_DeansTax"/>
      <sheetName val="Settings_NewCap"/>
      <sheetName val="Settings_Sal_Adj"/>
      <sheetName val="Settings_EHR_wTotal_Capital"/>
      <sheetName val="Settings_Operational_Imprvmnts"/>
      <sheetName val="Settings_Operational_Changes"/>
      <sheetName val="Settings_EHR"/>
      <sheetName val="Settings_0607_PLUG"/>
      <sheetName val="0607_PLUG"/>
      <sheetName val="TotFAHC"/>
      <sheetName val="Hosp"/>
      <sheetName val="MG"/>
      <sheetName val="Overhead"/>
      <sheetName val="2010_FP"/>
      <sheetName val="2010_Hosp_OH"/>
      <sheetName val="2010_FAHC"/>
      <sheetName val="Custom"/>
      <sheetName val="Fin_Stmts"/>
      <sheetName val="FSDetail"/>
      <sheetName val="System_Inputs"/>
      <sheetName val="HospComb"/>
      <sheetName val="MedComb"/>
      <sheetName val="Eliminations"/>
      <sheetName val="ITMME"/>
      <sheetName val="OPEQMME"/>
      <sheetName val="OPFACBLDG"/>
      <sheetName val="CONProj"/>
      <sheetName val="EHR"/>
      <sheetName val="ProjChart"/>
      <sheetName val="DeansTax"/>
      <sheetName val="EHR_wTotal_Capital"/>
      <sheetName val="Operational_Imprvmnts"/>
      <sheetName val="Operational_Changes"/>
      <sheetName val="NewCap"/>
      <sheetName val="Sal_Adj"/>
      <sheetName val="KHACode"/>
      <sheetName val="Bgt_Hidde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Admissions - Adjusted"/>
      <sheetName val="Adjusted Discharges"/>
      <sheetName val="ADC - IP"/>
      <sheetName val="TOTAL -Adjusted Occ Bed"/>
      <sheetName val="Inst-AOB"/>
      <sheetName val="Adjusted Patient Days"/>
      <sheetName val="Inst-APD"/>
      <sheetName val="Admissions - Inpatient"/>
      <sheetName val="Admissions - Outpatient"/>
      <sheetName val="Births for Month"/>
      <sheetName val="Case Mix Index -All FSCs"/>
      <sheetName val="Case Mix Index -All Ex Newborns"/>
      <sheetName val="Case Mix Index -Medicare Only"/>
      <sheetName val="CMI -Medicare wo Psych_Rehab"/>
      <sheetName val="Case Mix Index -Non-Medicare"/>
      <sheetName val="Cath Lab Procedures"/>
      <sheetName val="Discharges - IP"/>
      <sheetName val="Discharge Time Goals IP"/>
      <sheetName val="Emer Dept Visit Vols"/>
      <sheetName val="EP Services CC1427"/>
      <sheetName val="Financial Sys Admissions"/>
      <sheetName val="FTEs - Paid with Physicians"/>
      <sheetName val="FTEs - Paid wo Physicians"/>
      <sheetName val="FTEs - Staff Reg Productive"/>
      <sheetName val="FTEs - Overtime "/>
      <sheetName val="FTEs - Travelers"/>
      <sheetName val="Hospital OP Visits"/>
      <sheetName val="LOS -All IP Discharges"/>
      <sheetName val="LOS -IN Pat Types"/>
      <sheetName val="LOS -Medicare IP"/>
      <sheetName val="OR Case Hours - IP_OP Combined"/>
      <sheetName val="OR Case Hours - IP"/>
      <sheetName val="OR Case Hours - OP"/>
      <sheetName val="PeriOp Total Volumes"/>
      <sheetName val="PeriOp MCHV OR Volumes"/>
      <sheetName val="PeriOp MCHV Proc Rm Volumes"/>
      <sheetName val="PeriOp FAH OR Volumes"/>
      <sheetName val="PeriOp FAH Proc Rm Volumes"/>
      <sheetName val="OR Cases - IP_OP Combined"/>
      <sheetName val="OR Case Volumes - IP"/>
      <sheetName val="OR Case Volumes - OP"/>
      <sheetName val="Maj_Min Proc Rm Hrs-IP_OP Comb"/>
      <sheetName val="Maj_Min Procedure Hrs - IP"/>
      <sheetName val="Maj_Min Procedure Hrs - OP"/>
      <sheetName val="Maj_Min Proc Cases-IP-OP Comb"/>
      <sheetName val="Maj_Min Proc Cases - IP"/>
      <sheetName val="Maj_Min Proc Cases - OP"/>
      <sheetName val="Patient Days - OP"/>
      <sheetName val="Patient Days - IP"/>
      <sheetName val="Patient Days - Combined"/>
      <sheetName val="Patient Days-Rehab"/>
      <sheetName val="Patient Days-Nursery"/>
      <sheetName val="Patient Days-NICU"/>
      <sheetName val="Patient Days-IP Psych"/>
      <sheetName val="Professional Total RVUs"/>
      <sheetName val="Professional Visits"/>
      <sheetName val="Revenue Prof-IP-OP Gross"/>
      <sheetName val="Walk In Center Visits"/>
      <sheetName val="Data Descriptions"/>
      <sheetName val="FY Budget Items"/>
      <sheetName val="FTEs"/>
      <sheetName val="Imported Data-Revenue"/>
      <sheetName val="LOS Data"/>
      <sheetName val="Imported Data-Births for Month"/>
      <sheetName val="Discharge Time"/>
      <sheetName val="BVIS_RVU_Imported_Data"/>
      <sheetName val="Nursing Station Census IP"/>
      <sheetName val="Nursing Station Census OP"/>
      <sheetName val="Nursing Station Census Both"/>
      <sheetName val="CMI Data"/>
      <sheetName val="Imported Data-Budget"/>
      <sheetName val="Imported Picis"/>
      <sheetName val="LOS -Medicare IP (Prelim)"/>
      <sheetName val=" PeriOp MCHV OR Volumes"/>
      <sheetName val="Professional  Worked RVUs"/>
      <sheetName val="FTEs 07"/>
      <sheetName val="Admissions - Inst Adjusted"/>
      <sheetName val="Chart Names &amp; Titles"/>
      <sheetName val="Imported Data-Census Inpatient"/>
      <sheetName val="Imported Data-Census Outpatient"/>
      <sheetName val="Patient Days - CMI Adjusted "/>
      <sheetName val="OR SUMMARY DATA"/>
      <sheetName val="Sheet1"/>
      <sheetName val="FTEs - Paid"/>
      <sheetName val="FTEs - Reg Productive"/>
      <sheetName val="FTEs 06"/>
      <sheetName val="Case Mix Index -All Ages"/>
      <sheetName val="Case Mix Index -Age Over 65"/>
      <sheetName val="Case Mix Index -Age Under 65"/>
      <sheetName val="FTEs - Productive"/>
      <sheetName val="Patient Days - Adjusted"/>
      <sheetName val="Professional Revenue "/>
      <sheetName val="Adjusted Occ Bed"/>
      <sheetName val="Data Summar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sheetData sheetId="31" refreshError="1"/>
      <sheetData sheetId="32" refreshError="1"/>
      <sheetData sheetId="33" refreshError="1"/>
      <sheetData sheetId="34" refreshError="1"/>
      <sheetData sheetId="35"/>
      <sheetData sheetId="36" refreshError="1"/>
      <sheetData sheetId="37" refreshError="1"/>
      <sheetData sheetId="38" refreshError="1"/>
      <sheetData sheetId="39" refreshError="1"/>
      <sheetData sheetId="40" refreshError="1"/>
      <sheetData sheetId="41" refreshError="1"/>
      <sheetData sheetId="42"/>
      <sheetData sheetId="43"/>
      <sheetData sheetId="44"/>
      <sheetData sheetId="45"/>
      <sheetData sheetId="46"/>
      <sheetData sheetId="47"/>
      <sheetData sheetId="48" refreshError="1"/>
      <sheetData sheetId="49" refreshError="1"/>
      <sheetData sheetId="50" refreshError="1"/>
      <sheetData sheetId="51" refreshError="1"/>
      <sheetData sheetId="52" refreshError="1"/>
      <sheetData sheetId="53" refreshError="1"/>
      <sheetData sheetId="54" refreshError="1"/>
      <sheetData sheetId="55"/>
      <sheetData sheetId="56" refreshError="1"/>
      <sheetData sheetId="57" refreshError="1"/>
      <sheetData sheetId="58" refreshError="1"/>
      <sheetData sheetId="59" refreshError="1"/>
      <sheetData sheetId="60" refreshError="1">
        <row r="1">
          <cell r="B1" t="str">
            <v>Month</v>
          </cell>
        </row>
        <row r="2">
          <cell r="B2">
            <v>36814</v>
          </cell>
          <cell r="C2">
            <v>1895</v>
          </cell>
          <cell r="D2">
            <v>10935</v>
          </cell>
          <cell r="E2">
            <v>1789</v>
          </cell>
          <cell r="F2">
            <v>651</v>
          </cell>
          <cell r="G2">
            <v>1265</v>
          </cell>
          <cell r="H2">
            <v>948</v>
          </cell>
          <cell r="I2">
            <v>406</v>
          </cell>
          <cell r="J2">
            <v>4175</v>
          </cell>
          <cell r="K2">
            <v>1257</v>
          </cell>
          <cell r="L2">
            <v>89006</v>
          </cell>
          <cell r="M2">
            <v>4416</v>
          </cell>
          <cell r="N2">
            <v>25482</v>
          </cell>
          <cell r="O2">
            <v>4205.5303970000004</v>
          </cell>
          <cell r="P2">
            <v>34.512622999999998</v>
          </cell>
          <cell r="Q2">
            <v>3746.388543</v>
          </cell>
          <cell r="R2">
            <v>21000</v>
          </cell>
          <cell r="S2">
            <v>7.96</v>
          </cell>
          <cell r="T2">
            <v>1.59</v>
          </cell>
          <cell r="U2">
            <v>1.82</v>
          </cell>
          <cell r="V2">
            <v>1.33</v>
          </cell>
          <cell r="W2">
            <v>185</v>
          </cell>
          <cell r="X2">
            <v>5.7704485488126647</v>
          </cell>
          <cell r="Y2">
            <v>111155</v>
          </cell>
          <cell r="Z2">
            <v>980</v>
          </cell>
          <cell r="AA2">
            <v>305</v>
          </cell>
          <cell r="AB2">
            <v>429</v>
          </cell>
          <cell r="AC2">
            <v>349.12903225806451</v>
          </cell>
          <cell r="AD2">
            <v>902.29032258064512</v>
          </cell>
          <cell r="AE2">
            <v>783</v>
          </cell>
          <cell r="AF2">
            <v>31</v>
          </cell>
          <cell r="AG2">
            <v>895</v>
          </cell>
          <cell r="AH2">
            <v>0.85</v>
          </cell>
          <cell r="AI2">
            <v>0.95</v>
          </cell>
          <cell r="AJ2">
            <v>5.2650321074138935</v>
          </cell>
          <cell r="AK2">
            <v>1.9295774647887325</v>
          </cell>
          <cell r="AL2">
            <v>9.7678571428571423</v>
          </cell>
          <cell r="AM2">
            <v>14.455882352941176</v>
          </cell>
          <cell r="AN2">
            <v>31</v>
          </cell>
          <cell r="AO2">
            <v>547</v>
          </cell>
          <cell r="AP2">
            <v>5114.488438339703</v>
          </cell>
          <cell r="AQ2">
            <v>33839344</v>
          </cell>
          <cell r="AR2">
            <v>23992042</v>
          </cell>
          <cell r="AS2">
            <v>29622345</v>
          </cell>
          <cell r="AT2">
            <v>588.35481350682869</v>
          </cell>
          <cell r="AU2">
            <v>18238.999218711688</v>
          </cell>
          <cell r="AV2">
            <v>588.35481350682869</v>
          </cell>
          <cell r="AW2">
            <v>18238.999218711688</v>
          </cell>
          <cell r="AX2">
            <v>4192.3114459999997</v>
          </cell>
          <cell r="AY2">
            <v>4717.562097</v>
          </cell>
          <cell r="AZ2">
            <v>52.418090999999997</v>
          </cell>
          <cell r="BA2">
            <v>73</v>
          </cell>
          <cell r="BB2">
            <v>124</v>
          </cell>
        </row>
        <row r="3">
          <cell r="B3">
            <v>36845</v>
          </cell>
          <cell r="C3">
            <v>1850</v>
          </cell>
          <cell r="D3">
            <v>10677</v>
          </cell>
          <cell r="E3">
            <v>1747</v>
          </cell>
          <cell r="F3">
            <v>635</v>
          </cell>
          <cell r="G3">
            <v>1235</v>
          </cell>
          <cell r="H3">
            <v>927</v>
          </cell>
          <cell r="I3">
            <v>396</v>
          </cell>
          <cell r="J3">
            <v>4076</v>
          </cell>
          <cell r="K3">
            <v>1227</v>
          </cell>
          <cell r="L3">
            <v>86884</v>
          </cell>
          <cell r="M3">
            <v>4310</v>
          </cell>
          <cell r="N3">
            <v>24875</v>
          </cell>
          <cell r="O3">
            <v>4213.1083289999997</v>
          </cell>
          <cell r="P3">
            <v>34.505147000000001</v>
          </cell>
          <cell r="Q3">
            <v>3752.7784280000001</v>
          </cell>
          <cell r="R3">
            <v>20500</v>
          </cell>
          <cell r="S3">
            <v>7.96</v>
          </cell>
          <cell r="T3">
            <v>1.59</v>
          </cell>
          <cell r="U3">
            <v>1.82</v>
          </cell>
          <cell r="V3">
            <v>1.33</v>
          </cell>
          <cell r="W3">
            <v>180</v>
          </cell>
          <cell r="X3">
            <v>5.7713513513513517</v>
          </cell>
          <cell r="Y3">
            <v>108504</v>
          </cell>
          <cell r="Z3">
            <v>957</v>
          </cell>
          <cell r="AA3">
            <v>298</v>
          </cell>
          <cell r="AB3">
            <v>419</v>
          </cell>
          <cell r="AC3">
            <v>331.76666666666665</v>
          </cell>
          <cell r="AD3">
            <v>878.8</v>
          </cell>
          <cell r="AE3">
            <v>767</v>
          </cell>
          <cell r="AF3">
            <v>30</v>
          </cell>
          <cell r="AG3">
            <v>876</v>
          </cell>
          <cell r="AH3">
            <v>0.85</v>
          </cell>
          <cell r="AI3">
            <v>0.95</v>
          </cell>
          <cell r="AJ3">
            <v>5.5143237841439037</v>
          </cell>
          <cell r="AK3">
            <v>1.9191176470588236</v>
          </cell>
          <cell r="AL3">
            <v>9.709090909090909</v>
          </cell>
          <cell r="AM3">
            <v>14.442622950819672</v>
          </cell>
          <cell r="AN3">
            <v>61</v>
          </cell>
          <cell r="AO3">
            <v>534</v>
          </cell>
          <cell r="AP3">
            <v>4643.3965950724159</v>
          </cell>
          <cell r="AQ3">
            <v>30588257</v>
          </cell>
          <cell r="AR3">
            <v>22113127</v>
          </cell>
          <cell r="AS3">
            <v>28321667</v>
          </cell>
          <cell r="AT3">
            <v>568.20842418808195</v>
          </cell>
          <cell r="AU3">
            <v>17046.252725642458</v>
          </cell>
          <cell r="AV3">
            <v>578.44675318613349</v>
          </cell>
          <cell r="AW3">
            <v>35285.251944354146</v>
          </cell>
          <cell r="AX3">
            <v>4202.0568149999999</v>
          </cell>
          <cell r="AY3">
            <v>4732.0090620000001</v>
          </cell>
          <cell r="AZ3">
            <v>52.484954999999999</v>
          </cell>
          <cell r="BA3">
            <v>70</v>
          </cell>
          <cell r="BB3">
            <v>124</v>
          </cell>
        </row>
        <row r="4">
          <cell r="B4">
            <v>36875</v>
          </cell>
          <cell r="C4">
            <v>1873</v>
          </cell>
          <cell r="D4">
            <v>10805</v>
          </cell>
          <cell r="E4">
            <v>1768</v>
          </cell>
          <cell r="F4">
            <v>643</v>
          </cell>
          <cell r="G4">
            <v>1249</v>
          </cell>
          <cell r="H4">
            <v>937</v>
          </cell>
          <cell r="I4">
            <v>401</v>
          </cell>
          <cell r="J4">
            <v>4125</v>
          </cell>
          <cell r="K4">
            <v>1242</v>
          </cell>
          <cell r="L4">
            <v>87947</v>
          </cell>
          <cell r="M4">
            <v>4363</v>
          </cell>
          <cell r="N4">
            <v>25169</v>
          </cell>
          <cell r="O4">
            <v>4196.0602289999997</v>
          </cell>
          <cell r="P4">
            <v>34.325823999999997</v>
          </cell>
          <cell r="Q4">
            <v>3737.937281</v>
          </cell>
          <cell r="R4">
            <v>20800</v>
          </cell>
          <cell r="S4">
            <v>7.96</v>
          </cell>
          <cell r="T4">
            <v>1.59</v>
          </cell>
          <cell r="U4">
            <v>1.82</v>
          </cell>
          <cell r="V4">
            <v>1.33</v>
          </cell>
          <cell r="W4">
            <v>183</v>
          </cell>
          <cell r="X4">
            <v>5.7688200747463965</v>
          </cell>
          <cell r="Y4">
            <v>109826</v>
          </cell>
          <cell r="Z4">
            <v>969</v>
          </cell>
          <cell r="AA4">
            <v>301</v>
          </cell>
          <cell r="AB4">
            <v>424</v>
          </cell>
          <cell r="AC4">
            <v>311.96774193548384</v>
          </cell>
          <cell r="AD4">
            <v>832.83870967741939</v>
          </cell>
          <cell r="AE4">
            <v>740</v>
          </cell>
          <cell r="AF4">
            <v>31</v>
          </cell>
          <cell r="AG4">
            <v>845</v>
          </cell>
          <cell r="AH4">
            <v>0.85</v>
          </cell>
          <cell r="AI4">
            <v>0.95</v>
          </cell>
          <cell r="AJ4">
            <v>5.324485733244857</v>
          </cell>
          <cell r="AK4">
            <v>1.930232558139535</v>
          </cell>
          <cell r="AL4">
            <v>9.7799999999999994</v>
          </cell>
          <cell r="AM4">
            <v>14.661290322580646</v>
          </cell>
          <cell r="AN4">
            <v>92</v>
          </cell>
          <cell r="AO4">
            <v>489</v>
          </cell>
          <cell r="AP4">
            <v>4661.8010374857167</v>
          </cell>
          <cell r="AQ4">
            <v>30054968</v>
          </cell>
          <cell r="AR4">
            <v>21263326</v>
          </cell>
          <cell r="AS4">
            <v>28836329</v>
          </cell>
          <cell r="AT4">
            <v>526.02711578457331</v>
          </cell>
          <cell r="AU4">
            <v>16306.840589321771</v>
          </cell>
          <cell r="AV4">
            <v>560.78361449647741</v>
          </cell>
          <cell r="AW4">
            <v>51592.092533675917</v>
          </cell>
          <cell r="AX4">
            <v>4185.1215000000002</v>
          </cell>
          <cell r="AY4">
            <v>4742.4916270000003</v>
          </cell>
          <cell r="AZ4">
            <v>52.284886</v>
          </cell>
          <cell r="BA4">
            <v>63</v>
          </cell>
          <cell r="BB4">
            <v>120</v>
          </cell>
        </row>
        <row r="5">
          <cell r="B5">
            <v>36906</v>
          </cell>
          <cell r="C5">
            <v>1895</v>
          </cell>
          <cell r="D5">
            <v>10935</v>
          </cell>
          <cell r="E5">
            <v>1789</v>
          </cell>
          <cell r="F5">
            <v>651</v>
          </cell>
          <cell r="G5">
            <v>1265</v>
          </cell>
          <cell r="H5">
            <v>948</v>
          </cell>
          <cell r="I5">
            <v>406</v>
          </cell>
          <cell r="J5">
            <v>4175</v>
          </cell>
          <cell r="K5">
            <v>1257</v>
          </cell>
          <cell r="L5">
            <v>89006</v>
          </cell>
          <cell r="M5">
            <v>4416</v>
          </cell>
          <cell r="N5">
            <v>25482</v>
          </cell>
          <cell r="O5">
            <v>4205.3888829999996</v>
          </cell>
          <cell r="P5">
            <v>34.512622999999998</v>
          </cell>
          <cell r="Q5">
            <v>3746.2583490000002</v>
          </cell>
          <cell r="R5">
            <v>21000</v>
          </cell>
          <cell r="S5">
            <v>7.96</v>
          </cell>
          <cell r="T5">
            <v>1.59</v>
          </cell>
          <cell r="U5">
            <v>1.82</v>
          </cell>
          <cell r="V5">
            <v>1.33</v>
          </cell>
          <cell r="W5">
            <v>185</v>
          </cell>
          <cell r="X5">
            <v>5.7704485488126647</v>
          </cell>
          <cell r="Y5">
            <v>111155</v>
          </cell>
          <cell r="Z5">
            <v>980</v>
          </cell>
          <cell r="AA5">
            <v>305</v>
          </cell>
          <cell r="AB5">
            <v>429</v>
          </cell>
          <cell r="AC5">
            <v>337.58064516129031</v>
          </cell>
          <cell r="AD5">
            <v>887.93548387096769</v>
          </cell>
          <cell r="AE5">
            <v>973</v>
          </cell>
          <cell r="AF5">
            <v>31</v>
          </cell>
          <cell r="AG5">
            <v>1112</v>
          </cell>
          <cell r="AH5">
            <v>0.85</v>
          </cell>
          <cell r="AI5">
            <v>0.95</v>
          </cell>
          <cell r="AJ5">
            <v>5.2652439024390247</v>
          </cell>
          <cell r="AK5">
            <v>1.9219858156028369</v>
          </cell>
          <cell r="AL5">
            <v>9.7377049180327866</v>
          </cell>
          <cell r="AM5">
            <v>14.621212121212121</v>
          </cell>
          <cell r="AN5">
            <v>123</v>
          </cell>
          <cell r="AO5">
            <v>594</v>
          </cell>
          <cell r="AP5">
            <v>5016.9008017143724</v>
          </cell>
          <cell r="AQ5">
            <v>32719134</v>
          </cell>
          <cell r="AR5">
            <v>23916910</v>
          </cell>
          <cell r="AS5">
            <v>29395743</v>
          </cell>
          <cell r="AT5">
            <v>586.66322257611466</v>
          </cell>
          <cell r="AU5">
            <v>18186.559899859556</v>
          </cell>
          <cell r="AV5">
            <v>567.30611734581692</v>
          </cell>
          <cell r="AW5">
            <v>69778.652433535477</v>
          </cell>
          <cell r="AX5">
            <v>4185.102605</v>
          </cell>
          <cell r="AY5">
            <v>4747.0260939999998</v>
          </cell>
          <cell r="AZ5">
            <v>52.330798999999999</v>
          </cell>
          <cell r="BA5">
            <v>76</v>
          </cell>
          <cell r="BB5">
            <v>124</v>
          </cell>
        </row>
        <row r="6">
          <cell r="B6">
            <v>36937</v>
          </cell>
          <cell r="C6">
            <v>1805</v>
          </cell>
          <cell r="D6">
            <v>10414</v>
          </cell>
          <cell r="E6">
            <v>1704</v>
          </cell>
          <cell r="F6">
            <v>620</v>
          </cell>
          <cell r="G6">
            <v>1204</v>
          </cell>
          <cell r="H6">
            <v>903</v>
          </cell>
          <cell r="I6">
            <v>387</v>
          </cell>
          <cell r="J6">
            <v>3976</v>
          </cell>
          <cell r="K6">
            <v>1197</v>
          </cell>
          <cell r="L6">
            <v>84774</v>
          </cell>
          <cell r="M6">
            <v>4205</v>
          </cell>
          <cell r="N6">
            <v>24261</v>
          </cell>
          <cell r="O6">
            <v>4243.6888939999999</v>
          </cell>
          <cell r="P6">
            <v>34.827024000000002</v>
          </cell>
          <cell r="Q6">
            <v>3779.086237</v>
          </cell>
          <cell r="R6">
            <v>20000</v>
          </cell>
          <cell r="S6">
            <v>7.96</v>
          </cell>
          <cell r="T6">
            <v>1.59</v>
          </cell>
          <cell r="U6">
            <v>1.82</v>
          </cell>
          <cell r="V6">
            <v>1.33</v>
          </cell>
          <cell r="W6">
            <v>176</v>
          </cell>
          <cell r="X6">
            <v>5.7695290858725761</v>
          </cell>
          <cell r="Y6">
            <v>105856</v>
          </cell>
          <cell r="Z6">
            <v>934</v>
          </cell>
          <cell r="AA6">
            <v>290</v>
          </cell>
          <cell r="AB6">
            <v>409</v>
          </cell>
          <cell r="AC6">
            <v>333.51724137931035</v>
          </cell>
          <cell r="AD6">
            <v>899.13793103448279</v>
          </cell>
          <cell r="AE6">
            <v>750</v>
          </cell>
          <cell r="AF6">
            <v>29</v>
          </cell>
          <cell r="AG6">
            <v>857</v>
          </cell>
          <cell r="AH6">
            <v>0.85</v>
          </cell>
          <cell r="AI6">
            <v>0.95</v>
          </cell>
          <cell r="AJ6">
            <v>5.4555329260013581</v>
          </cell>
          <cell r="AK6">
            <v>1.925</v>
          </cell>
          <cell r="AL6">
            <v>9.8148148148148149</v>
          </cell>
          <cell r="AM6">
            <v>14.583333333333334</v>
          </cell>
          <cell r="AN6">
            <v>152</v>
          </cell>
          <cell r="AO6">
            <v>530</v>
          </cell>
          <cell r="AP6">
            <v>4604.2403222313724</v>
          </cell>
          <cell r="AQ6">
            <v>29037272</v>
          </cell>
          <cell r="AR6">
            <v>21620862</v>
          </cell>
          <cell r="AS6">
            <v>27663236</v>
          </cell>
          <cell r="AT6">
            <v>600.38182563601072</v>
          </cell>
          <cell r="AU6">
            <v>16810.691117808299</v>
          </cell>
          <cell r="AV6">
            <v>573.43936126717733</v>
          </cell>
          <cell r="AW6">
            <v>86589.343551343773</v>
          </cell>
          <cell r="AX6">
            <v>4205.7091920000003</v>
          </cell>
          <cell r="AY6">
            <v>4764.005811</v>
          </cell>
          <cell r="AZ6">
            <v>52.643915999999997</v>
          </cell>
          <cell r="BA6">
            <v>70</v>
          </cell>
          <cell r="BB6">
            <v>150</v>
          </cell>
        </row>
        <row r="7">
          <cell r="B7">
            <v>36965</v>
          </cell>
          <cell r="C7">
            <v>1918</v>
          </cell>
          <cell r="D7">
            <v>11067</v>
          </cell>
          <cell r="E7">
            <v>1810</v>
          </cell>
          <cell r="F7">
            <v>658</v>
          </cell>
          <cell r="G7">
            <v>1280</v>
          </cell>
          <cell r="H7">
            <v>960</v>
          </cell>
          <cell r="I7">
            <v>411</v>
          </cell>
          <cell r="J7">
            <v>4224</v>
          </cell>
          <cell r="K7">
            <v>1272</v>
          </cell>
          <cell r="L7">
            <v>90065</v>
          </cell>
          <cell r="M7">
            <v>4468</v>
          </cell>
          <cell r="N7">
            <v>25781</v>
          </cell>
          <cell r="O7">
            <v>4212.6344390000004</v>
          </cell>
          <cell r="P7">
            <v>34.591870999999998</v>
          </cell>
          <cell r="Q7">
            <v>3752.6944410000001</v>
          </cell>
          <cell r="R7">
            <v>21200</v>
          </cell>
          <cell r="S7">
            <v>7.96</v>
          </cell>
          <cell r="T7">
            <v>1.59</v>
          </cell>
          <cell r="U7">
            <v>1.82</v>
          </cell>
          <cell r="V7">
            <v>1.33</v>
          </cell>
          <cell r="W7">
            <v>187</v>
          </cell>
          <cell r="X7">
            <v>5.7700729927007295</v>
          </cell>
          <cell r="Y7">
            <v>112474</v>
          </cell>
          <cell r="Z7">
            <v>992</v>
          </cell>
          <cell r="AA7">
            <v>309</v>
          </cell>
          <cell r="AB7">
            <v>434</v>
          </cell>
          <cell r="AC7">
            <v>336.58064516129031</v>
          </cell>
          <cell r="AD7">
            <v>895.80645161290317</v>
          </cell>
          <cell r="AE7">
            <v>811</v>
          </cell>
          <cell r="AF7">
            <v>31</v>
          </cell>
          <cell r="AG7">
            <v>926</v>
          </cell>
          <cell r="AH7">
            <v>0.85</v>
          </cell>
          <cell r="AI7">
            <v>0.95</v>
          </cell>
          <cell r="AJ7">
            <v>5.2115501519756835</v>
          </cell>
          <cell r="AK7">
            <v>1.9230769230769231</v>
          </cell>
          <cell r="AL7">
            <v>9.721311475409836</v>
          </cell>
          <cell r="AM7">
            <v>14.447761194029852</v>
          </cell>
          <cell r="AN7">
            <v>183</v>
          </cell>
          <cell r="AO7">
            <v>593</v>
          </cell>
          <cell r="AP7">
            <v>5129.5386419359784</v>
          </cell>
          <cell r="AQ7">
            <v>32466761</v>
          </cell>
          <cell r="AR7">
            <v>23315038</v>
          </cell>
          <cell r="AS7">
            <v>30552833</v>
          </cell>
          <cell r="AT7">
            <v>578.77021966853215</v>
          </cell>
          <cell r="AU7">
            <v>17941.876809724497</v>
          </cell>
          <cell r="AV7">
            <v>574.3473646212542</v>
          </cell>
          <cell r="AW7">
            <v>104531.22036106826</v>
          </cell>
          <cell r="AX7">
            <v>4212.0191100000002</v>
          </cell>
          <cell r="AY7">
            <v>4765.7973499999998</v>
          </cell>
          <cell r="AZ7">
            <v>52.750444000000002</v>
          </cell>
          <cell r="BA7">
            <v>80</v>
          </cell>
          <cell r="BB7">
            <v>236</v>
          </cell>
        </row>
        <row r="8">
          <cell r="B8">
            <v>36996</v>
          </cell>
          <cell r="C8">
            <v>1850</v>
          </cell>
          <cell r="D8">
            <v>10677</v>
          </cell>
          <cell r="E8">
            <v>1747</v>
          </cell>
          <cell r="F8">
            <v>635</v>
          </cell>
          <cell r="G8">
            <v>1235</v>
          </cell>
          <cell r="H8">
            <v>927</v>
          </cell>
          <cell r="I8">
            <v>396</v>
          </cell>
          <cell r="J8">
            <v>4076</v>
          </cell>
          <cell r="K8">
            <v>1227</v>
          </cell>
          <cell r="L8">
            <v>86884</v>
          </cell>
          <cell r="M8">
            <v>4310</v>
          </cell>
          <cell r="N8">
            <v>24875</v>
          </cell>
          <cell r="O8">
            <v>4213.1083289999997</v>
          </cell>
          <cell r="P8">
            <v>34.505147000000001</v>
          </cell>
          <cell r="Q8">
            <v>3752.7784280000001</v>
          </cell>
          <cell r="R8">
            <v>20500</v>
          </cell>
          <cell r="S8">
            <v>7.96</v>
          </cell>
          <cell r="T8">
            <v>1.59</v>
          </cell>
          <cell r="U8">
            <v>1.82</v>
          </cell>
          <cell r="V8">
            <v>1.33</v>
          </cell>
          <cell r="W8">
            <v>180</v>
          </cell>
          <cell r="X8">
            <v>5.7713513513513517</v>
          </cell>
          <cell r="Y8">
            <v>108504</v>
          </cell>
          <cell r="Z8">
            <v>957</v>
          </cell>
          <cell r="AA8">
            <v>298</v>
          </cell>
          <cell r="AB8">
            <v>419</v>
          </cell>
          <cell r="AC8">
            <v>337.86666666666667</v>
          </cell>
          <cell r="AD8">
            <v>908.86666666666667</v>
          </cell>
          <cell r="AE8">
            <v>800</v>
          </cell>
          <cell r="AF8">
            <v>30</v>
          </cell>
          <cell r="AG8">
            <v>914</v>
          </cell>
          <cell r="AH8">
            <v>0.85</v>
          </cell>
          <cell r="AI8">
            <v>0.95</v>
          </cell>
          <cell r="AJ8">
            <v>4.9541666666666666</v>
          </cell>
          <cell r="AK8">
            <v>1.9197530864197532</v>
          </cell>
          <cell r="AL8">
            <v>9.8360655737704921</v>
          </cell>
          <cell r="AM8">
            <v>14.548387096774194</v>
          </cell>
          <cell r="AN8">
            <v>213</v>
          </cell>
          <cell r="AO8">
            <v>600</v>
          </cell>
          <cell r="AP8">
            <v>5281.2479000188541</v>
          </cell>
          <cell r="AQ8">
            <v>31733023</v>
          </cell>
          <cell r="AR8">
            <v>23382060</v>
          </cell>
          <cell r="AS8">
            <v>30172429</v>
          </cell>
          <cell r="AT8">
            <v>590.21167529551406</v>
          </cell>
          <cell r="AU8">
            <v>17706.350258865423</v>
          </cell>
          <cell r="AV8">
            <v>576.59231424497023</v>
          </cell>
          <cell r="AW8">
            <v>122237.57061993369</v>
          </cell>
          <cell r="AX8">
            <v>4218.315192</v>
          </cell>
          <cell r="AY8">
            <v>4768.6681950000002</v>
          </cell>
          <cell r="AZ8">
            <v>52.858938000000002</v>
          </cell>
          <cell r="BA8">
            <v>79</v>
          </cell>
          <cell r="BB8">
            <v>249</v>
          </cell>
        </row>
        <row r="9">
          <cell r="B9">
            <v>37026</v>
          </cell>
          <cell r="C9">
            <v>1918</v>
          </cell>
          <cell r="D9">
            <v>11067</v>
          </cell>
          <cell r="E9">
            <v>1810</v>
          </cell>
          <cell r="F9">
            <v>658</v>
          </cell>
          <cell r="G9">
            <v>1280</v>
          </cell>
          <cell r="H9">
            <v>960</v>
          </cell>
          <cell r="I9">
            <v>411</v>
          </cell>
          <cell r="J9">
            <v>4224</v>
          </cell>
          <cell r="K9">
            <v>1272</v>
          </cell>
          <cell r="L9">
            <v>90065</v>
          </cell>
          <cell r="M9">
            <v>4468</v>
          </cell>
          <cell r="N9">
            <v>25781</v>
          </cell>
          <cell r="O9">
            <v>4212.6344390000004</v>
          </cell>
          <cell r="P9">
            <v>34.591870999999998</v>
          </cell>
          <cell r="Q9">
            <v>3752.6944410000001</v>
          </cell>
          <cell r="R9">
            <v>21200</v>
          </cell>
          <cell r="S9">
            <v>7.96</v>
          </cell>
          <cell r="T9">
            <v>1.59</v>
          </cell>
          <cell r="U9">
            <v>1.82</v>
          </cell>
          <cell r="V9">
            <v>1.33</v>
          </cell>
          <cell r="W9">
            <v>187</v>
          </cell>
          <cell r="X9">
            <v>5.7700729927007295</v>
          </cell>
          <cell r="Y9">
            <v>112474</v>
          </cell>
          <cell r="Z9">
            <v>992</v>
          </cell>
          <cell r="AA9">
            <v>309</v>
          </cell>
          <cell r="AB9">
            <v>434</v>
          </cell>
          <cell r="AC9">
            <v>325.38709677419354</v>
          </cell>
          <cell r="AD9">
            <v>896.06451612903231</v>
          </cell>
          <cell r="AE9">
            <v>808</v>
          </cell>
          <cell r="AF9">
            <v>31</v>
          </cell>
          <cell r="AG9">
            <v>923</v>
          </cell>
          <cell r="AH9">
            <v>0.85</v>
          </cell>
          <cell r="AI9">
            <v>0.95</v>
          </cell>
          <cell r="AJ9">
            <v>4.8566392479435958</v>
          </cell>
          <cell r="AK9">
            <v>1.9272727272727272</v>
          </cell>
          <cell r="AL9">
            <v>9.721311475409836</v>
          </cell>
          <cell r="AM9">
            <v>14.444444444444445</v>
          </cell>
          <cell r="AN9">
            <v>244</v>
          </cell>
          <cell r="AO9">
            <v>593</v>
          </cell>
          <cell r="AP9">
            <v>5472.8211043720094</v>
          </cell>
          <cell r="AQ9">
            <v>31974588</v>
          </cell>
          <cell r="AR9">
            <v>24588714</v>
          </cell>
          <cell r="AS9">
            <v>31327808</v>
          </cell>
          <cell r="AT9">
            <v>575.8465065178541</v>
          </cell>
          <cell r="AU9">
            <v>17851.241702053478</v>
          </cell>
          <cell r="AV9">
            <v>576.49717004932995</v>
          </cell>
          <cell r="AW9">
            <v>140088.81232198718</v>
          </cell>
          <cell r="AX9">
            <v>4219.1502979999996</v>
          </cell>
          <cell r="AY9">
            <v>4766.7697399999997</v>
          </cell>
          <cell r="AZ9">
            <v>52.885663999999998</v>
          </cell>
          <cell r="BA9">
            <v>76</v>
          </cell>
          <cell r="BB9">
            <v>269</v>
          </cell>
        </row>
        <row r="10">
          <cell r="B10">
            <v>37057</v>
          </cell>
          <cell r="C10">
            <v>1895</v>
          </cell>
          <cell r="D10">
            <v>10935</v>
          </cell>
          <cell r="E10">
            <v>1789</v>
          </cell>
          <cell r="F10">
            <v>651</v>
          </cell>
          <cell r="G10">
            <v>1265</v>
          </cell>
          <cell r="H10">
            <v>948</v>
          </cell>
          <cell r="I10">
            <v>406</v>
          </cell>
          <cell r="J10">
            <v>4175</v>
          </cell>
          <cell r="K10">
            <v>1257</v>
          </cell>
          <cell r="L10">
            <v>89006</v>
          </cell>
          <cell r="M10">
            <v>4416</v>
          </cell>
          <cell r="N10">
            <v>25482</v>
          </cell>
          <cell r="O10">
            <v>4230.3462799999998</v>
          </cell>
          <cell r="P10">
            <v>34.73912</v>
          </cell>
          <cell r="Q10">
            <v>3768.284979</v>
          </cell>
          <cell r="R10">
            <v>21000</v>
          </cell>
          <cell r="S10">
            <v>7.96</v>
          </cell>
          <cell r="T10">
            <v>1.59</v>
          </cell>
          <cell r="U10">
            <v>1.82</v>
          </cell>
          <cell r="V10">
            <v>1.33</v>
          </cell>
          <cell r="W10">
            <v>185</v>
          </cell>
          <cell r="X10">
            <v>5.7704485488126647</v>
          </cell>
          <cell r="Y10">
            <v>111155</v>
          </cell>
          <cell r="Z10">
            <v>980</v>
          </cell>
          <cell r="AA10">
            <v>305</v>
          </cell>
          <cell r="AB10">
            <v>429</v>
          </cell>
          <cell r="AC10">
            <v>314.96666666666664</v>
          </cell>
          <cell r="AD10">
            <v>856.33333333333337</v>
          </cell>
          <cell r="AE10">
            <v>798</v>
          </cell>
          <cell r="AF10">
            <v>30</v>
          </cell>
          <cell r="AG10">
            <v>912</v>
          </cell>
          <cell r="AH10">
            <v>0.85</v>
          </cell>
          <cell r="AI10">
            <v>0.95</v>
          </cell>
          <cell r="AJ10">
            <v>4.8781407035175883</v>
          </cell>
          <cell r="AK10">
            <v>1.9230769230769231</v>
          </cell>
          <cell r="AL10">
            <v>9.8392857142857135</v>
          </cell>
          <cell r="AM10">
            <v>14.525423728813559</v>
          </cell>
          <cell r="AN10">
            <v>274</v>
          </cell>
          <cell r="AO10">
            <v>551</v>
          </cell>
          <cell r="AP10">
            <v>5023.6282958644933</v>
          </cell>
          <cell r="AQ10">
            <v>30366388</v>
          </cell>
          <cell r="AR10">
            <v>23150610</v>
          </cell>
          <cell r="AS10">
            <v>28942162</v>
          </cell>
          <cell r="AT10">
            <v>575.36536635964194</v>
          </cell>
          <cell r="AU10">
            <v>17260.960990789259</v>
          </cell>
          <cell r="AV10">
            <v>576.37279601749606</v>
          </cell>
          <cell r="AW10">
            <v>157349.77331277644</v>
          </cell>
          <cell r="AX10">
            <v>4228.0695169999999</v>
          </cell>
          <cell r="AY10">
            <v>4774.4455049999997</v>
          </cell>
          <cell r="AZ10">
            <v>52.979906999999997</v>
          </cell>
          <cell r="BA10">
            <v>70</v>
          </cell>
          <cell r="BB10">
            <v>283</v>
          </cell>
        </row>
        <row r="11">
          <cell r="B11">
            <v>37087</v>
          </cell>
          <cell r="C11">
            <v>1918</v>
          </cell>
          <cell r="D11">
            <v>11067</v>
          </cell>
          <cell r="E11">
            <v>1810</v>
          </cell>
          <cell r="F11">
            <v>658</v>
          </cell>
          <cell r="G11">
            <v>1280</v>
          </cell>
          <cell r="H11">
            <v>960</v>
          </cell>
          <cell r="I11">
            <v>411</v>
          </cell>
          <cell r="J11">
            <v>4224</v>
          </cell>
          <cell r="K11">
            <v>1272</v>
          </cell>
          <cell r="L11">
            <v>90065</v>
          </cell>
          <cell r="M11">
            <v>4468</v>
          </cell>
          <cell r="N11">
            <v>25781</v>
          </cell>
          <cell r="O11">
            <v>4212.6344390000004</v>
          </cell>
          <cell r="P11">
            <v>34.591870999999998</v>
          </cell>
          <cell r="Q11">
            <v>3752.6944410000001</v>
          </cell>
          <cell r="R11">
            <v>21200</v>
          </cell>
          <cell r="S11">
            <v>7.96</v>
          </cell>
          <cell r="T11">
            <v>1.59</v>
          </cell>
          <cell r="U11">
            <v>1.82</v>
          </cell>
          <cell r="V11">
            <v>1.33</v>
          </cell>
          <cell r="W11">
            <v>187</v>
          </cell>
          <cell r="X11">
            <v>5.7700729927007295</v>
          </cell>
          <cell r="Y11">
            <v>112474</v>
          </cell>
          <cell r="Z11">
            <v>992</v>
          </cell>
          <cell r="AA11">
            <v>309</v>
          </cell>
          <cell r="AB11">
            <v>434</v>
          </cell>
          <cell r="AC11">
            <v>331.90322580645159</v>
          </cell>
          <cell r="AD11">
            <v>880.0322580645161</v>
          </cell>
          <cell r="AE11">
            <v>660</v>
          </cell>
          <cell r="AF11">
            <v>31</v>
          </cell>
          <cell r="AG11">
            <v>754</v>
          </cell>
          <cell r="AH11">
            <v>0.85</v>
          </cell>
          <cell r="AI11">
            <v>0.95</v>
          </cell>
          <cell r="AJ11">
            <v>5.0824865511057977</v>
          </cell>
          <cell r="AK11">
            <v>1.919463087248322</v>
          </cell>
          <cell r="AL11">
            <v>9.8103448275862064</v>
          </cell>
          <cell r="AM11">
            <v>14.546875</v>
          </cell>
          <cell r="AN11">
            <v>305</v>
          </cell>
          <cell r="AO11">
            <v>569</v>
          </cell>
          <cell r="AP11">
            <v>5164.0777203669968</v>
          </cell>
          <cell r="AQ11">
            <v>32143595</v>
          </cell>
          <cell r="AR11">
            <v>21959896</v>
          </cell>
          <cell r="AS11">
            <v>31283352</v>
          </cell>
          <cell r="AT11">
            <v>582.37905842807788</v>
          </cell>
          <cell r="AU11">
            <v>18053.750811270413</v>
          </cell>
          <cell r="AV11">
            <v>576.9852767238383</v>
          </cell>
          <cell r="AW11">
            <v>175403.52412404685</v>
          </cell>
          <cell r="AX11">
            <v>4224.5483610000001</v>
          </cell>
          <cell r="AY11">
            <v>4768.742432</v>
          </cell>
          <cell r="AZ11">
            <v>52.969296999999997</v>
          </cell>
          <cell r="BA11">
            <v>77</v>
          </cell>
          <cell r="BB11">
            <v>276</v>
          </cell>
        </row>
        <row r="12">
          <cell r="B12">
            <v>37118</v>
          </cell>
          <cell r="C12">
            <v>1895</v>
          </cell>
          <cell r="D12">
            <v>10935</v>
          </cell>
          <cell r="E12">
            <v>1789</v>
          </cell>
          <cell r="F12">
            <v>651</v>
          </cell>
          <cell r="G12">
            <v>1265</v>
          </cell>
          <cell r="H12">
            <v>948</v>
          </cell>
          <cell r="I12">
            <v>406</v>
          </cell>
          <cell r="J12">
            <v>4175</v>
          </cell>
          <cell r="K12">
            <v>1257</v>
          </cell>
          <cell r="L12">
            <v>89006</v>
          </cell>
          <cell r="M12">
            <v>4415</v>
          </cell>
          <cell r="N12">
            <v>25477</v>
          </cell>
          <cell r="O12">
            <v>4205.3832220000004</v>
          </cell>
          <cell r="P12">
            <v>34.512622999999998</v>
          </cell>
          <cell r="Q12">
            <v>3746.2526889999999</v>
          </cell>
          <cell r="R12">
            <v>21000</v>
          </cell>
          <cell r="S12">
            <v>7.96</v>
          </cell>
          <cell r="T12">
            <v>1.59</v>
          </cell>
          <cell r="U12">
            <v>1.82</v>
          </cell>
          <cell r="V12">
            <v>1.33</v>
          </cell>
          <cell r="W12">
            <v>185</v>
          </cell>
          <cell r="X12">
            <v>5.7704485488126647</v>
          </cell>
          <cell r="Y12">
            <v>111155</v>
          </cell>
          <cell r="Z12">
            <v>980</v>
          </cell>
          <cell r="AA12">
            <v>305</v>
          </cell>
          <cell r="AB12">
            <v>429</v>
          </cell>
          <cell r="AC12">
            <v>339.09677419354841</v>
          </cell>
          <cell r="AD12">
            <v>883.0322580645161</v>
          </cell>
          <cell r="AE12">
            <v>706</v>
          </cell>
          <cell r="AF12">
            <v>31</v>
          </cell>
          <cell r="AG12">
            <v>806</v>
          </cell>
          <cell r="AH12">
            <v>0.85</v>
          </cell>
          <cell r="AI12">
            <v>0.95</v>
          </cell>
          <cell r="AJ12">
            <v>5.2284172661870505</v>
          </cell>
          <cell r="AK12">
            <v>1.9254658385093169</v>
          </cell>
          <cell r="AL12">
            <v>9.745454545454546</v>
          </cell>
          <cell r="AM12">
            <v>14.538461538461538</v>
          </cell>
          <cell r="AN12">
            <v>336</v>
          </cell>
          <cell r="AO12">
            <v>536</v>
          </cell>
          <cell r="AP12">
            <v>5081.4521304202544</v>
          </cell>
          <cell r="AQ12">
            <v>33278880</v>
          </cell>
          <cell r="AR12">
            <v>22105308</v>
          </cell>
          <cell r="AS12">
            <v>31380838</v>
          </cell>
          <cell r="AT12">
            <v>580.56527087999348</v>
          </cell>
          <cell r="AU12">
            <v>17997.523397279798</v>
          </cell>
          <cell r="AV12">
            <v>577.31655976515412</v>
          </cell>
          <cell r="AW12">
            <v>193401.04752132663</v>
          </cell>
          <cell r="AX12">
            <v>4225.9039579999999</v>
          </cell>
          <cell r="AY12">
            <v>4768.4457590000002</v>
          </cell>
          <cell r="AZ12">
            <v>52.991294000000003</v>
          </cell>
          <cell r="BA12">
            <v>73</v>
          </cell>
          <cell r="BB12">
            <v>287</v>
          </cell>
        </row>
        <row r="13">
          <cell r="B13">
            <v>37149</v>
          </cell>
          <cell r="C13">
            <v>1852</v>
          </cell>
          <cell r="D13">
            <v>10668</v>
          </cell>
          <cell r="E13">
            <v>1749</v>
          </cell>
          <cell r="F13">
            <v>636</v>
          </cell>
          <cell r="G13">
            <v>1230</v>
          </cell>
          <cell r="H13">
            <v>922</v>
          </cell>
          <cell r="I13">
            <v>395</v>
          </cell>
          <cell r="J13">
            <v>4075</v>
          </cell>
          <cell r="K13">
            <v>1228</v>
          </cell>
          <cell r="L13">
            <v>86914</v>
          </cell>
          <cell r="M13">
            <v>4310</v>
          </cell>
          <cell r="N13">
            <v>24823</v>
          </cell>
          <cell r="O13">
            <v>4209.7867340000003</v>
          </cell>
          <cell r="P13">
            <v>34.519888000000002</v>
          </cell>
          <cell r="Q13">
            <v>3756.4150089999998</v>
          </cell>
          <cell r="R13">
            <v>20600</v>
          </cell>
          <cell r="S13">
            <v>7.96</v>
          </cell>
          <cell r="T13">
            <v>1.59</v>
          </cell>
          <cell r="U13">
            <v>1.82</v>
          </cell>
          <cell r="V13">
            <v>1.33</v>
          </cell>
          <cell r="W13">
            <v>180</v>
          </cell>
          <cell r="X13">
            <v>5.7602591792656588</v>
          </cell>
          <cell r="Y13">
            <v>108485.57748485374</v>
          </cell>
          <cell r="Z13">
            <v>957</v>
          </cell>
          <cell r="AA13">
            <v>296</v>
          </cell>
          <cell r="AB13">
            <v>421</v>
          </cell>
          <cell r="AC13">
            <v>330.36666666666667</v>
          </cell>
          <cell r="AD13">
            <v>910.3</v>
          </cell>
          <cell r="AE13">
            <v>671</v>
          </cell>
          <cell r="AF13">
            <v>30</v>
          </cell>
          <cell r="AG13">
            <v>766</v>
          </cell>
          <cell r="AH13">
            <v>0.85</v>
          </cell>
          <cell r="AI13">
            <v>0.95</v>
          </cell>
          <cell r="AJ13">
            <v>5.312459651387992</v>
          </cell>
          <cell r="AK13">
            <v>1.9197080291970803</v>
          </cell>
          <cell r="AL13">
            <v>10.017857142857142</v>
          </cell>
          <cell r="AM13">
            <v>14.793103448275861</v>
          </cell>
          <cell r="AN13">
            <v>366</v>
          </cell>
          <cell r="AO13">
            <v>561</v>
          </cell>
          <cell r="AP13">
            <v>4981.6251519575644</v>
          </cell>
          <cell r="AQ13">
            <v>29062390</v>
          </cell>
          <cell r="AR13">
            <v>21035307</v>
          </cell>
          <cell r="AS13">
            <v>30334488</v>
          </cell>
          <cell r="AT13">
            <v>585.6804028422207</v>
          </cell>
          <cell r="AU13">
            <v>17570.41208526662</v>
          </cell>
          <cell r="AV13">
            <v>578.00399892217331</v>
          </cell>
          <cell r="AW13">
            <v>210971.45960659324</v>
          </cell>
          <cell r="AX13">
            <v>4227.7893389999999</v>
          </cell>
          <cell r="AY13">
            <v>4769.5222789999998</v>
          </cell>
          <cell r="AZ13">
            <v>53.042254</v>
          </cell>
          <cell r="BA13">
            <v>71</v>
          </cell>
          <cell r="BB13">
            <v>277</v>
          </cell>
        </row>
        <row r="15">
          <cell r="B15">
            <v>36448</v>
          </cell>
          <cell r="C15">
            <v>1854</v>
          </cell>
          <cell r="D15">
            <v>11534</v>
          </cell>
          <cell r="E15">
            <v>1644</v>
          </cell>
          <cell r="F15">
            <v>574.82517482517483</v>
          </cell>
          <cell r="G15">
            <v>1456.3670865188933</v>
          </cell>
          <cell r="H15">
            <v>1095.0128470066866</v>
          </cell>
          <cell r="I15">
            <v>386</v>
          </cell>
          <cell r="J15">
            <v>3994</v>
          </cell>
          <cell r="K15">
            <v>907</v>
          </cell>
          <cell r="L15">
            <v>81597</v>
          </cell>
          <cell r="M15">
            <v>4088</v>
          </cell>
          <cell r="N15">
            <v>25433</v>
          </cell>
          <cell r="O15">
            <v>3997.7666873449134</v>
          </cell>
          <cell r="P15">
            <v>52.061910669975184</v>
          </cell>
          <cell r="Q15">
            <v>3585.5125291563277</v>
          </cell>
          <cell r="R15">
            <v>20324.784480000006</v>
          </cell>
          <cell r="S15">
            <v>7.1923430194282361</v>
          </cell>
          <cell r="T15">
            <v>1.5950769230769231</v>
          </cell>
          <cell r="U15">
            <v>1.82</v>
          </cell>
          <cell r="V15">
            <v>1.2822242007409388</v>
          </cell>
          <cell r="W15">
            <v>205.37444933920705</v>
          </cell>
          <cell r="X15">
            <v>6.22</v>
          </cell>
          <cell r="Y15">
            <v>124843.41</v>
          </cell>
          <cell r="Z15">
            <v>993</v>
          </cell>
          <cell r="AA15">
            <v>310</v>
          </cell>
        </row>
        <row r="16">
          <cell r="B16">
            <v>36479</v>
          </cell>
          <cell r="C16">
            <v>1789</v>
          </cell>
          <cell r="D16">
            <v>11130</v>
          </cell>
          <cell r="E16">
            <v>1587</v>
          </cell>
          <cell r="F16">
            <v>554.89510489510496</v>
          </cell>
          <cell r="G16">
            <v>1405.4649359221164</v>
          </cell>
          <cell r="H16">
            <v>1056.7405533248996</v>
          </cell>
          <cell r="I16">
            <v>372</v>
          </cell>
          <cell r="J16">
            <v>3854</v>
          </cell>
          <cell r="K16">
            <v>875</v>
          </cell>
          <cell r="L16">
            <v>78750</v>
          </cell>
          <cell r="M16">
            <v>3808</v>
          </cell>
          <cell r="N16">
            <v>24544</v>
          </cell>
          <cell r="O16">
            <v>3996.2742307692306</v>
          </cell>
          <cell r="P16">
            <v>52.043557692307687</v>
          </cell>
          <cell r="Q16">
            <v>3584.1673221153846</v>
          </cell>
          <cell r="R16">
            <v>18147.129000000001</v>
          </cell>
          <cell r="S16">
            <v>7.3903507697413318</v>
          </cell>
          <cell r="T16">
            <v>1.5950769230769231</v>
          </cell>
          <cell r="U16">
            <v>1.82</v>
          </cell>
          <cell r="V16">
            <v>1.2785024426398186</v>
          </cell>
          <cell r="W16">
            <v>162.34361233480178</v>
          </cell>
          <cell r="X16">
            <v>6.22</v>
          </cell>
          <cell r="Y16">
            <v>120487.5</v>
          </cell>
          <cell r="Z16">
            <v>958</v>
          </cell>
          <cell r="AA16">
            <v>299</v>
          </cell>
        </row>
        <row r="17">
          <cell r="B17">
            <v>36509</v>
          </cell>
          <cell r="C17">
            <v>1765</v>
          </cell>
          <cell r="D17">
            <v>10979</v>
          </cell>
          <cell r="E17">
            <v>1565</v>
          </cell>
          <cell r="F17">
            <v>547.20279720279723</v>
          </cell>
          <cell r="G17">
            <v>1385.669655134481</v>
          </cell>
          <cell r="H17">
            <v>1041.85688355976</v>
          </cell>
          <cell r="I17">
            <v>366</v>
          </cell>
          <cell r="J17">
            <v>3802</v>
          </cell>
          <cell r="K17">
            <v>863</v>
          </cell>
          <cell r="L17">
            <v>77667</v>
          </cell>
          <cell r="M17">
            <v>3887</v>
          </cell>
          <cell r="N17">
            <v>24209</v>
          </cell>
          <cell r="O17">
            <v>3996.4952233250615</v>
          </cell>
          <cell r="P17">
            <v>52.033529776674939</v>
          </cell>
          <cell r="Q17">
            <v>3584.3809261786596</v>
          </cell>
          <cell r="R17">
            <v>17905.167280000001</v>
          </cell>
          <cell r="S17">
            <v>7.1840854376011407</v>
          </cell>
          <cell r="T17">
            <v>1.5950769230769231</v>
          </cell>
          <cell r="U17">
            <v>1.83</v>
          </cell>
          <cell r="V17">
            <v>1.2695215494208387</v>
          </cell>
          <cell r="W17">
            <v>177.99118942731278</v>
          </cell>
          <cell r="X17">
            <v>6.22</v>
          </cell>
          <cell r="Y17">
            <v>118830.51000000001</v>
          </cell>
          <cell r="Z17">
            <v>945</v>
          </cell>
          <cell r="AA17">
            <v>295</v>
          </cell>
        </row>
        <row r="18">
          <cell r="B18">
            <v>36540</v>
          </cell>
          <cell r="C18">
            <v>1899</v>
          </cell>
          <cell r="D18">
            <v>11813</v>
          </cell>
          <cell r="E18">
            <v>1685</v>
          </cell>
          <cell r="F18">
            <v>589.16083916083915</v>
          </cell>
          <cell r="G18">
            <v>1492.1871184203289</v>
          </cell>
          <cell r="H18">
            <v>1121.9452018197962</v>
          </cell>
          <cell r="I18">
            <v>394</v>
          </cell>
          <cell r="J18">
            <v>4090</v>
          </cell>
          <cell r="K18">
            <v>929</v>
          </cell>
          <cell r="L18">
            <v>83572</v>
          </cell>
          <cell r="M18">
            <v>4051</v>
          </cell>
          <cell r="N18">
            <v>26048</v>
          </cell>
          <cell r="O18">
            <v>3998.4080955334985</v>
          </cell>
          <cell r="P18">
            <v>52.067586848635237</v>
          </cell>
          <cell r="Q18">
            <v>3586.0833824441684</v>
          </cell>
          <cell r="R18">
            <v>19598.899320000004</v>
          </cell>
          <cell r="S18">
            <v>7.0716204623777941</v>
          </cell>
          <cell r="T18">
            <v>1.5840000000000001</v>
          </cell>
          <cell r="U18">
            <v>1.82</v>
          </cell>
          <cell r="V18">
            <v>1.260449581881276</v>
          </cell>
          <cell r="W18">
            <v>177.01321585903082</v>
          </cell>
          <cell r="X18">
            <v>6.22</v>
          </cell>
          <cell r="Y18">
            <v>127865.16</v>
          </cell>
          <cell r="Z18">
            <v>1017</v>
          </cell>
          <cell r="AA18">
            <v>318</v>
          </cell>
        </row>
        <row r="19">
          <cell r="B19">
            <v>36571</v>
          </cell>
          <cell r="C19">
            <v>1782</v>
          </cell>
          <cell r="D19">
            <v>11087</v>
          </cell>
          <cell r="E19">
            <v>1581</v>
          </cell>
          <cell r="F19">
            <v>552.79720279720277</v>
          </cell>
          <cell r="G19">
            <v>1399.8091414113635</v>
          </cell>
          <cell r="H19">
            <v>1052.4880762491455</v>
          </cell>
          <cell r="I19">
            <v>370</v>
          </cell>
          <cell r="J19">
            <v>3839</v>
          </cell>
          <cell r="K19">
            <v>872</v>
          </cell>
          <cell r="L19">
            <v>78435</v>
          </cell>
          <cell r="M19">
            <v>3835</v>
          </cell>
          <cell r="N19">
            <v>24447</v>
          </cell>
          <cell r="O19">
            <v>4000.08</v>
          </cell>
          <cell r="P19">
            <v>52.127088859416439</v>
          </cell>
          <cell r="Q19">
            <v>3587.5985620026518</v>
          </cell>
          <cell r="R19">
            <v>18873.014160000002</v>
          </cell>
          <cell r="S19">
            <v>6.9087020705388795</v>
          </cell>
          <cell r="T19">
            <v>1.5729230769230769</v>
          </cell>
          <cell r="U19">
            <v>1.8</v>
          </cell>
          <cell r="V19">
            <v>1.2587312308068865</v>
          </cell>
          <cell r="W19">
            <v>148.65198237885463</v>
          </cell>
          <cell r="X19">
            <v>6.22</v>
          </cell>
          <cell r="Y19">
            <v>120005.55</v>
          </cell>
          <cell r="Z19">
            <v>954</v>
          </cell>
          <cell r="AA19">
            <v>298</v>
          </cell>
        </row>
        <row r="20">
          <cell r="B20">
            <v>36600</v>
          </cell>
          <cell r="C20">
            <v>1871</v>
          </cell>
          <cell r="D20">
            <v>11638</v>
          </cell>
          <cell r="E20">
            <v>1660</v>
          </cell>
          <cell r="F20">
            <v>580.41958041958048</v>
          </cell>
          <cell r="G20">
            <v>1470.5065727957758</v>
          </cell>
          <cell r="H20">
            <v>1105.644039696072</v>
          </cell>
          <cell r="I20">
            <v>389</v>
          </cell>
          <cell r="J20">
            <v>4031</v>
          </cell>
          <cell r="K20">
            <v>915</v>
          </cell>
          <cell r="L20">
            <v>82350</v>
          </cell>
          <cell r="M20">
            <v>4044</v>
          </cell>
          <cell r="N20">
            <v>25667</v>
          </cell>
          <cell r="O20">
            <v>4004.143838</v>
          </cell>
          <cell r="P20">
            <v>52.067586848635237</v>
          </cell>
          <cell r="Q20">
            <v>3585.7499637096771</v>
          </cell>
          <cell r="R20">
            <v>19840.861040000003</v>
          </cell>
          <cell r="S20">
            <v>6.761355309889467</v>
          </cell>
          <cell r="T20">
            <v>1.5507692307692307</v>
          </cell>
          <cell r="U20">
            <v>1.79</v>
          </cell>
          <cell r="V20">
            <v>1.2524579439140107</v>
          </cell>
          <cell r="W20">
            <v>189.72687224669602</v>
          </cell>
          <cell r="X20">
            <v>6.22</v>
          </cell>
          <cell r="Y20">
            <v>125995.5</v>
          </cell>
          <cell r="Z20">
            <v>1002</v>
          </cell>
          <cell r="AA20">
            <v>313</v>
          </cell>
        </row>
        <row r="21">
          <cell r="B21">
            <v>36631</v>
          </cell>
          <cell r="C21">
            <v>1813</v>
          </cell>
          <cell r="D21">
            <v>11276</v>
          </cell>
          <cell r="E21">
            <v>1608</v>
          </cell>
          <cell r="F21">
            <v>562.23776223776224</v>
          </cell>
          <cell r="G21">
            <v>1423.3749518728343</v>
          </cell>
          <cell r="H21">
            <v>1070.2067307314544</v>
          </cell>
          <cell r="I21">
            <v>377</v>
          </cell>
          <cell r="J21">
            <v>3904</v>
          </cell>
          <cell r="K21">
            <v>887</v>
          </cell>
          <cell r="L21">
            <v>79783</v>
          </cell>
          <cell r="M21">
            <v>3958</v>
          </cell>
          <cell r="N21">
            <v>24866</v>
          </cell>
          <cell r="O21">
            <v>3996.6437499999997</v>
          </cell>
          <cell r="P21">
            <v>52.049423076923077</v>
          </cell>
          <cell r="Q21">
            <v>3584.4961942307691</v>
          </cell>
          <cell r="R21">
            <v>21050.66964</v>
          </cell>
          <cell r="S21">
            <v>6.6445394379866229</v>
          </cell>
          <cell r="T21">
            <v>1.5507692307692307</v>
          </cell>
          <cell r="U21">
            <v>1.8</v>
          </cell>
          <cell r="V21">
            <v>1.2374168418529781</v>
          </cell>
          <cell r="W21">
            <v>185.81497797356829</v>
          </cell>
          <cell r="X21">
            <v>6.22</v>
          </cell>
          <cell r="Y21">
            <v>122067.99</v>
          </cell>
          <cell r="Z21">
            <v>970</v>
          </cell>
          <cell r="AA21">
            <v>303</v>
          </cell>
        </row>
        <row r="22">
          <cell r="B22">
            <v>36661</v>
          </cell>
          <cell r="C22">
            <v>1811</v>
          </cell>
          <cell r="D22">
            <v>11263</v>
          </cell>
          <cell r="E22">
            <v>1606</v>
          </cell>
          <cell r="F22">
            <v>561.53846153846155</v>
          </cell>
          <cell r="G22">
            <v>1421.4896870359166</v>
          </cell>
          <cell r="H22">
            <v>1068.7892383728697</v>
          </cell>
          <cell r="I22">
            <v>376</v>
          </cell>
          <cell r="J22">
            <v>3900</v>
          </cell>
          <cell r="K22">
            <v>886</v>
          </cell>
          <cell r="L22">
            <v>79686</v>
          </cell>
          <cell r="M22">
            <v>4104</v>
          </cell>
          <cell r="N22">
            <v>24837</v>
          </cell>
          <cell r="O22">
            <v>3997.1650124069474</v>
          </cell>
          <cell r="P22">
            <v>52.044882133995038</v>
          </cell>
          <cell r="Q22">
            <v>3584.9770384615381</v>
          </cell>
          <cell r="R22">
            <v>20808.707920000001</v>
          </cell>
          <cell r="S22">
            <v>6.7694281365337616</v>
          </cell>
          <cell r="T22">
            <v>1.5507692307692307</v>
          </cell>
          <cell r="U22">
            <v>1.79</v>
          </cell>
          <cell r="V22">
            <v>1.2374326413309067</v>
          </cell>
          <cell r="W22">
            <v>197.55066079295156</v>
          </cell>
          <cell r="X22">
            <v>6.22</v>
          </cell>
          <cell r="Y22">
            <v>121919.58</v>
          </cell>
          <cell r="Z22">
            <v>969</v>
          </cell>
          <cell r="AA22">
            <v>303</v>
          </cell>
        </row>
        <row r="23">
          <cell r="B23">
            <v>36692</v>
          </cell>
          <cell r="C23">
            <v>1790</v>
          </cell>
          <cell r="D23">
            <v>11135</v>
          </cell>
          <cell r="E23">
            <v>1588</v>
          </cell>
          <cell r="F23">
            <v>555.24475524475531</v>
          </cell>
          <cell r="G23">
            <v>1405.4649359221164</v>
          </cell>
          <cell r="H23">
            <v>1056.7405533248996</v>
          </cell>
          <cell r="I23">
            <v>372</v>
          </cell>
          <cell r="J23">
            <v>3856</v>
          </cell>
          <cell r="K23">
            <v>876</v>
          </cell>
          <cell r="L23">
            <v>78784</v>
          </cell>
          <cell r="M23">
            <v>4099</v>
          </cell>
          <cell r="N23">
            <v>24555</v>
          </cell>
          <cell r="O23">
            <v>3996.2859615384614</v>
          </cell>
          <cell r="P23">
            <v>52.043557692307687</v>
          </cell>
          <cell r="Q23">
            <v>3584.1777625</v>
          </cell>
          <cell r="R23">
            <v>21292.631359999999</v>
          </cell>
          <cell r="S23">
            <v>6.7970655703271134</v>
          </cell>
          <cell r="T23">
            <v>1.5396923076923077</v>
          </cell>
          <cell r="U23">
            <v>1.79</v>
          </cell>
          <cell r="V23">
            <v>1.2322133329002973</v>
          </cell>
          <cell r="W23">
            <v>203.41850220264317</v>
          </cell>
          <cell r="X23">
            <v>6.22</v>
          </cell>
          <cell r="Y23">
            <v>120539.52</v>
          </cell>
          <cell r="Z23">
            <v>958</v>
          </cell>
          <cell r="AA23">
            <v>299</v>
          </cell>
        </row>
        <row r="24">
          <cell r="B24">
            <v>36722</v>
          </cell>
          <cell r="C24">
            <v>1833</v>
          </cell>
          <cell r="D24">
            <v>11400</v>
          </cell>
          <cell r="E24">
            <v>1625</v>
          </cell>
          <cell r="F24">
            <v>568.18181818181824</v>
          </cell>
          <cell r="G24">
            <v>1439.3997029866343</v>
          </cell>
          <cell r="H24">
            <v>1082.2554157794243</v>
          </cell>
          <cell r="I24">
            <v>381</v>
          </cell>
          <cell r="J24">
            <v>3947</v>
          </cell>
          <cell r="K24">
            <v>896</v>
          </cell>
          <cell r="L24">
            <v>80644</v>
          </cell>
          <cell r="M24">
            <v>4128</v>
          </cell>
          <cell r="N24">
            <v>25135</v>
          </cell>
          <cell r="O24">
            <v>4003.58</v>
          </cell>
          <cell r="P24">
            <v>52.12</v>
          </cell>
          <cell r="Q24">
            <v>3590.1160997956545</v>
          </cell>
          <cell r="R24">
            <v>22018.516520000001</v>
          </cell>
          <cell r="S24">
            <v>6.6606133729348045</v>
          </cell>
          <cell r="T24">
            <v>1.5396923076923077</v>
          </cell>
          <cell r="U24">
            <v>1.8</v>
          </cell>
          <cell r="V24">
            <v>1.2308998833814746</v>
          </cell>
          <cell r="W24">
            <v>203.41850220264317</v>
          </cell>
          <cell r="X24">
            <v>6.22</v>
          </cell>
          <cell r="Y24">
            <v>123385.32</v>
          </cell>
          <cell r="Z24">
            <v>981</v>
          </cell>
          <cell r="AA24">
            <v>307</v>
          </cell>
        </row>
        <row r="25">
          <cell r="B25">
            <v>36753</v>
          </cell>
          <cell r="C25">
            <v>1783</v>
          </cell>
          <cell r="D25">
            <v>11090</v>
          </cell>
          <cell r="E25">
            <v>1581</v>
          </cell>
          <cell r="F25">
            <v>552.79720279720277</v>
          </cell>
          <cell r="G25">
            <v>1399.8091414113635</v>
          </cell>
          <cell r="H25">
            <v>1052.4880762491455</v>
          </cell>
          <cell r="I25">
            <v>370</v>
          </cell>
          <cell r="J25">
            <v>3840</v>
          </cell>
          <cell r="K25">
            <v>872</v>
          </cell>
          <cell r="L25">
            <v>78456</v>
          </cell>
          <cell r="M25">
            <v>4022</v>
          </cell>
          <cell r="N25">
            <v>24454</v>
          </cell>
          <cell r="O25">
            <v>4002.88</v>
          </cell>
          <cell r="P25">
            <v>52.039205955334985</v>
          </cell>
          <cell r="Q25">
            <v>3589.4883912773143</v>
          </cell>
          <cell r="R25">
            <v>20808.707920000001</v>
          </cell>
          <cell r="S25">
            <v>6.6348483482008334</v>
          </cell>
          <cell r="T25">
            <v>1.5286153846153845</v>
          </cell>
          <cell r="U25">
            <v>1.78</v>
          </cell>
          <cell r="V25">
            <v>1.2265794958363836</v>
          </cell>
          <cell r="W25">
            <v>192.66079295154185</v>
          </cell>
          <cell r="X25">
            <v>6.22</v>
          </cell>
          <cell r="Y25">
            <v>120037.68000000001</v>
          </cell>
          <cell r="Z25">
            <v>954</v>
          </cell>
          <cell r="AA25">
            <v>298</v>
          </cell>
        </row>
        <row r="26">
          <cell r="B26">
            <v>36784</v>
          </cell>
          <cell r="C26">
            <v>1831</v>
          </cell>
          <cell r="D26">
            <v>11382</v>
          </cell>
          <cell r="E26">
            <v>1622</v>
          </cell>
          <cell r="F26">
            <v>567.1328671328672</v>
          </cell>
          <cell r="G26">
            <v>1438.4570705681756</v>
          </cell>
          <cell r="H26">
            <v>1081.546669600132</v>
          </cell>
          <cell r="I26">
            <v>382</v>
          </cell>
          <cell r="J26">
            <v>3943</v>
          </cell>
          <cell r="K26">
            <v>894</v>
          </cell>
          <cell r="L26">
            <v>80499</v>
          </cell>
          <cell r="M26">
            <v>4093</v>
          </cell>
          <cell r="N26">
            <v>25093</v>
          </cell>
          <cell r="O26">
            <v>4017.23</v>
          </cell>
          <cell r="P26">
            <v>52.852980769230768</v>
          </cell>
          <cell r="Q26">
            <v>3602.3564159032912</v>
          </cell>
          <cell r="R26">
            <v>21050.66964</v>
          </cell>
          <cell r="S26">
            <v>6.421619607021654</v>
          </cell>
          <cell r="T26">
            <v>1.5175384615384617</v>
          </cell>
          <cell r="U26">
            <v>1.78</v>
          </cell>
          <cell r="V26">
            <v>1.2171365167886652</v>
          </cell>
          <cell r="W26">
            <v>176.0352422907489</v>
          </cell>
          <cell r="X26">
            <v>6.22</v>
          </cell>
          <cell r="Y26">
            <v>123163.47</v>
          </cell>
          <cell r="Z26">
            <v>979</v>
          </cell>
          <cell r="AA26">
            <v>307</v>
          </cell>
        </row>
      </sheetData>
      <sheetData sheetId="61">
        <row r="6">
          <cell r="B6">
            <v>39722</v>
          </cell>
        </row>
      </sheetData>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Unrestricted YTD New"/>
      <sheetName val="Unrest Monthly New"/>
      <sheetName val="Cash new"/>
      <sheetName val="Bal sht new"/>
      <sheetName val="Net Assets New"/>
      <sheetName val="Sch of Patient Net Rev New"/>
      <sheetName val="Summary"/>
      <sheetName val="Print Margin charts"/>
      <sheetName val="Print Capital &amp; Profit Charts"/>
      <sheetName val=" Print Activity &amp; CMI charts"/>
      <sheetName val="second title page"/>
      <sheetName val="Unrestricted YTD New June 2004"/>
      <sheetName val="Unrest Monthly New June 2004"/>
      <sheetName val="Bal sht new June 2004"/>
      <sheetName val="Net Assets New June 30"/>
    </sheetNames>
    <sheetDataSet>
      <sheetData sheetId="0" refreshError="1">
        <row r="18">
          <cell r="A18" t="str">
            <v>REPORT 7</v>
          </cell>
          <cell r="B18" t="str">
            <v>Statistical Summary</v>
          </cell>
        </row>
        <row r="20">
          <cell r="A20" t="str">
            <v>REPORT 8</v>
          </cell>
          <cell r="B20" t="str">
            <v>Graphs</v>
          </cell>
        </row>
        <row r="23">
          <cell r="B23" t="str">
            <v xml:space="preserve">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SH-Tax"/>
      <sheetName val="Sheet3"/>
      <sheetName val="Assumptions"/>
      <sheetName val="Mcare"/>
      <sheetName val="Prog Rate Inc"/>
      <sheetName val="Cost Shift"/>
      <sheetName val="State"/>
      <sheetName val="Components"/>
      <sheetName val="Narrative"/>
      <sheetName val="State File"/>
      <sheetName val="Report 5"/>
      <sheetName val="Bud Team"/>
      <sheetName val="FY12 Rev Source"/>
      <sheetName val="Jan 13 Rev Source"/>
      <sheetName val="Historical"/>
      <sheetName val="Stats"/>
      <sheetName val="Net to Gross"/>
      <sheetName val="Rev Edits"/>
      <sheetName val="Budget Input"/>
      <sheetName val="M'care IP"/>
      <sheetName val="M'care OP"/>
      <sheetName val="M'care U&amp;C"/>
      <sheetName val="Psych"/>
      <sheetName val="Rehab"/>
      <sheetName val="Swing"/>
      <sheetName val="M'caid IP"/>
      <sheetName val="M'caid OP"/>
      <sheetName val="M'caid U&amp;C"/>
      <sheetName val="M'care HMO"/>
      <sheetName val="BCBS"/>
      <sheetName val="WC"/>
      <sheetName val="Catamount"/>
      <sheetName val="CIGNA &amp; MVP"/>
      <sheetName val="Other CA's"/>
      <sheetName val="Recon"/>
      <sheetName val="Bud Input"/>
    </sheetNames>
    <sheetDataSet>
      <sheetData sheetId="0"/>
      <sheetData sheetId="1"/>
      <sheetData sheetId="2"/>
      <sheetData sheetId="3"/>
      <sheetData sheetId="4"/>
      <sheetData sheetId="5"/>
      <sheetData sheetId="6"/>
      <sheetData sheetId="7"/>
      <sheetData sheetId="8"/>
      <sheetData sheetId="9"/>
      <sheetData sheetId="10"/>
      <sheetData sheetId="11">
        <row r="12">
          <cell r="J12">
            <v>9209789</v>
          </cell>
        </row>
      </sheetData>
      <sheetData sheetId="12"/>
      <sheetData sheetId="13"/>
      <sheetData sheetId="14"/>
      <sheetData sheetId="15">
        <row r="8">
          <cell r="A8" t="str">
            <v>Medicare IP DRG Revenue</v>
          </cell>
          <cell r="B8">
            <v>0</v>
          </cell>
          <cell r="C8">
            <v>84086444</v>
          </cell>
          <cell r="D8">
            <v>0.46858770897908969</v>
          </cell>
          <cell r="E8">
            <v>0</v>
          </cell>
          <cell r="F8">
            <v>71773311.519999996</v>
          </cell>
          <cell r="G8">
            <v>0.45657033412743969</v>
          </cell>
          <cell r="I8">
            <v>25087987</v>
          </cell>
          <cell r="J8">
            <v>0.45317809639270012</v>
          </cell>
          <cell r="K8">
            <v>0</v>
          </cell>
          <cell r="L8">
            <v>76303323.151364267</v>
          </cell>
          <cell r="M8">
            <v>0.45317809639270001</v>
          </cell>
          <cell r="N8">
            <v>2383472</v>
          </cell>
          <cell r="O8">
            <v>0</v>
          </cell>
          <cell r="P8">
            <v>79579841.956636712</v>
          </cell>
          <cell r="Q8">
            <v>0.46717017016990031</v>
          </cell>
          <cell r="R8"/>
          <cell r="S8">
            <v>0</v>
          </cell>
          <cell r="T8">
            <v>82899005</v>
          </cell>
          <cell r="U8">
            <v>0.467170171702258</v>
          </cell>
          <cell r="V8"/>
        </row>
        <row r="9">
          <cell r="A9" t="str">
            <v>Medicare IP Swing Revenue</v>
          </cell>
          <cell r="B9">
            <v>0</v>
          </cell>
          <cell r="C9">
            <v>452683</v>
          </cell>
          <cell r="D9">
            <v>2.5226621530550306E-3</v>
          </cell>
          <cell r="E9">
            <v>0</v>
          </cell>
          <cell r="F9">
            <v>812147.85000000009</v>
          </cell>
          <cell r="G9">
            <v>5.1663021725290711E-3</v>
          </cell>
          <cell r="I9">
            <v>186531</v>
          </cell>
          <cell r="J9">
            <v>3.369411961917341E-3</v>
          </cell>
          <cell r="K9">
            <v>0</v>
          </cell>
          <cell r="L9">
            <v>567320.73285700963</v>
          </cell>
          <cell r="M9">
            <v>3.3694119619173406E-3</v>
          </cell>
          <cell r="N9"/>
          <cell r="O9">
            <v>0</v>
          </cell>
          <cell r="P9">
            <v>573960.60052093468</v>
          </cell>
          <cell r="Q9">
            <v>3.369411961917341E-3</v>
          </cell>
          <cell r="R9"/>
          <cell r="S9">
            <v>0</v>
          </cell>
          <cell r="T9">
            <v>597900</v>
          </cell>
          <cell r="U9">
            <v>3.3694137301259535E-3</v>
          </cell>
          <cell r="V9"/>
        </row>
        <row r="10">
          <cell r="A10" t="str">
            <v>Medicare IP Rehab Revenue</v>
          </cell>
          <cell r="B10">
            <v>0</v>
          </cell>
          <cell r="C10">
            <v>0</v>
          </cell>
          <cell r="D10">
            <v>0</v>
          </cell>
          <cell r="E10">
            <v>0</v>
          </cell>
          <cell r="F10">
            <v>5296299.7499999972</v>
          </cell>
          <cell r="G10">
            <v>3.3691260655052103E-2</v>
          </cell>
          <cell r="I10">
            <v>0</v>
          </cell>
          <cell r="J10">
            <v>0</v>
          </cell>
          <cell r="K10">
            <v>0</v>
          </cell>
          <cell r="L10">
            <v>0</v>
          </cell>
          <cell r="M10">
            <v>0</v>
          </cell>
          <cell r="N10"/>
          <cell r="O10">
            <v>0</v>
          </cell>
          <cell r="P10">
            <v>0</v>
          </cell>
          <cell r="Q10">
            <v>0</v>
          </cell>
          <cell r="R10"/>
          <cell r="S10">
            <v>0</v>
          </cell>
          <cell r="T10">
            <v>0</v>
          </cell>
          <cell r="U10">
            <v>0</v>
          </cell>
          <cell r="V10"/>
        </row>
        <row r="11">
          <cell r="A11" t="str">
            <v>Medicare IP Psych Revenue</v>
          </cell>
          <cell r="B11">
            <v>0</v>
          </cell>
          <cell r="C11">
            <v>4262253</v>
          </cell>
          <cell r="D11">
            <v>2.3752215854903461E-2</v>
          </cell>
          <cell r="E11">
            <v>0</v>
          </cell>
          <cell r="F11">
            <v>4655682.2100000018</v>
          </cell>
          <cell r="G11">
            <v>2.9616111298118877E-2</v>
          </cell>
          <cell r="I11">
            <v>1703912</v>
          </cell>
          <cell r="J11">
            <v>3.0778698848204857E-2</v>
          </cell>
          <cell r="K11">
            <v>0</v>
          </cell>
          <cell r="L11">
            <v>5182326.8226935621</v>
          </cell>
          <cell r="M11">
            <v>3.077869884820485E-2</v>
          </cell>
          <cell r="N11"/>
          <cell r="O11">
            <v>0</v>
          </cell>
          <cell r="P11">
            <v>5242980.2807834987</v>
          </cell>
          <cell r="Q11">
            <v>3.0778698848204854E-2</v>
          </cell>
          <cell r="R11"/>
          <cell r="S11">
            <v>0</v>
          </cell>
          <cell r="T11">
            <v>5461658</v>
          </cell>
          <cell r="U11">
            <v>3.0778701211661239E-2</v>
          </cell>
          <cell r="V11"/>
        </row>
        <row r="12">
          <cell r="A12" t="str">
            <v>Medicare IP U&amp;C Revenue</v>
          </cell>
          <cell r="B12">
            <v>0</v>
          </cell>
          <cell r="C12">
            <v>11481650</v>
          </cell>
          <cell r="D12">
            <v>6.39836793288555E-2</v>
          </cell>
          <cell r="E12">
            <v>0</v>
          </cell>
          <cell r="F12">
            <v>7647123</v>
          </cell>
          <cell r="G12">
            <v>4.8645512228465575E-2</v>
          </cell>
          <cell r="I12">
            <v>3303495</v>
          </cell>
          <cell r="J12">
            <v>5.9672845634956798E-2</v>
          </cell>
          <cell r="K12">
            <v>0</v>
          </cell>
          <cell r="L12">
            <v>10047344.432772391</v>
          </cell>
          <cell r="M12">
            <v>5.9672845634956784E-2</v>
          </cell>
          <cell r="N12"/>
          <cell r="O12">
            <v>0</v>
          </cell>
          <cell r="P12">
            <v>10164937.592238851</v>
          </cell>
          <cell r="Q12">
            <v>5.9672845634956798E-2</v>
          </cell>
          <cell r="R12"/>
          <cell r="S12">
            <v>0</v>
          </cell>
          <cell r="T12">
            <v>10588903</v>
          </cell>
          <cell r="U12">
            <v>5.9672846889399396E-2</v>
          </cell>
          <cell r="V12"/>
        </row>
        <row r="13">
          <cell r="A13" t="str">
            <v>Medicaid IP DRG Revenue</v>
          </cell>
          <cell r="B13">
            <v>0</v>
          </cell>
          <cell r="C13">
            <v>15091568</v>
          </cell>
          <cell r="D13">
            <v>8.4100634271347507E-2</v>
          </cell>
          <cell r="E13">
            <v>0</v>
          </cell>
          <cell r="F13">
            <v>15441147.540000005</v>
          </cell>
          <cell r="G13">
            <v>9.8225506700835241E-2</v>
          </cell>
          <cell r="I13">
            <v>4335163</v>
          </cell>
          <cell r="J13">
            <v>7.8308431676565649E-2</v>
          </cell>
          <cell r="K13">
            <v>0</v>
          </cell>
          <cell r="L13">
            <v>13185089.074816478</v>
          </cell>
          <cell r="M13">
            <v>7.8308431676565635E-2</v>
          </cell>
          <cell r="N13"/>
          <cell r="O13">
            <v>0</v>
          </cell>
          <cell r="P13">
            <v>13339406.0978397</v>
          </cell>
          <cell r="Q13">
            <v>7.8308431676565649E-2</v>
          </cell>
          <cell r="R13"/>
          <cell r="S13">
            <v>0</v>
          </cell>
          <cell r="T13">
            <v>13895774</v>
          </cell>
          <cell r="U13">
            <v>7.8308432357128685E-2</v>
          </cell>
          <cell r="V13"/>
        </row>
        <row r="14">
          <cell r="A14" t="str">
            <v>Medicaid IP Rehab Revenue</v>
          </cell>
          <cell r="B14">
            <v>0</v>
          </cell>
          <cell r="C14">
            <v>0</v>
          </cell>
          <cell r="D14">
            <v>0</v>
          </cell>
          <cell r="E14">
            <v>0</v>
          </cell>
          <cell r="F14">
            <v>570444</v>
          </cell>
          <cell r="G14">
            <v>3.6287556219057565E-3</v>
          </cell>
          <cell r="I14">
            <v>0</v>
          </cell>
          <cell r="J14">
            <v>0</v>
          </cell>
          <cell r="K14">
            <v>0</v>
          </cell>
          <cell r="L14">
            <v>0</v>
          </cell>
          <cell r="M14">
            <v>0</v>
          </cell>
          <cell r="N14"/>
          <cell r="O14">
            <v>0</v>
          </cell>
          <cell r="P14">
            <v>0</v>
          </cell>
          <cell r="Q14">
            <v>0</v>
          </cell>
          <cell r="R14"/>
          <cell r="S14">
            <v>0</v>
          </cell>
          <cell r="T14">
            <v>0</v>
          </cell>
          <cell r="U14">
            <v>0</v>
          </cell>
          <cell r="V14">
            <v>0</v>
          </cell>
        </row>
        <row r="15">
          <cell r="A15" t="str">
            <v>Medicaid IP Psych Revenue</v>
          </cell>
          <cell r="B15">
            <v>0</v>
          </cell>
          <cell r="C15">
            <v>2771037</v>
          </cell>
          <cell r="D15">
            <v>1.5442130949505842E-2</v>
          </cell>
          <cell r="E15">
            <v>0</v>
          </cell>
          <cell r="F15">
            <v>2973449.22</v>
          </cell>
          <cell r="G15">
            <v>1.8914951465045276E-2</v>
          </cell>
          <cell r="I15">
            <v>1266310</v>
          </cell>
          <cell r="J15">
            <v>2.2874053436134197E-2</v>
          </cell>
          <cell r="K15">
            <v>0</v>
          </cell>
          <cell r="L15">
            <v>3851391.5500595598</v>
          </cell>
          <cell r="M15">
            <v>2.2874053436134193E-2</v>
          </cell>
          <cell r="N15"/>
          <cell r="O15">
            <v>0</v>
          </cell>
          <cell r="P15">
            <v>3896467.8688564622</v>
          </cell>
          <cell r="Q15">
            <v>2.2874053436134197E-2</v>
          </cell>
          <cell r="R15"/>
          <cell r="S15">
            <v>0</v>
          </cell>
          <cell r="T15">
            <v>4058984</v>
          </cell>
          <cell r="U15">
            <v>2.2874053219537654E-2</v>
          </cell>
          <cell r="V15">
            <v>0</v>
          </cell>
        </row>
        <row r="16">
          <cell r="A16" t="str">
            <v>Medicaid Level II Revenue</v>
          </cell>
          <cell r="B16">
            <v>0</v>
          </cell>
          <cell r="C16">
            <v>3327338</v>
          </cell>
          <cell r="D16">
            <v>1.8542224123772749E-2</v>
          </cell>
          <cell r="E16">
            <v>0</v>
          </cell>
          <cell r="F16">
            <v>3107892</v>
          </cell>
          <cell r="G16">
            <v>1.977018001289509E-2</v>
          </cell>
          <cell r="I16">
            <v>852055</v>
          </cell>
          <cell r="J16">
            <v>1.5391137715508306E-2</v>
          </cell>
          <cell r="K16">
            <v>0</v>
          </cell>
          <cell r="L16">
            <v>2591464.5127859674</v>
          </cell>
          <cell r="M16">
            <v>1.5391137715508305E-2</v>
          </cell>
          <cell r="N16"/>
          <cell r="O16">
            <v>0</v>
          </cell>
          <cell r="P16">
            <v>2621794.7658934174</v>
          </cell>
          <cell r="Q16">
            <v>1.5391137715508308E-2</v>
          </cell>
          <cell r="R16"/>
          <cell r="S16">
            <v>0</v>
          </cell>
          <cell r="T16">
            <v>2731146</v>
          </cell>
          <cell r="U16">
            <v>1.5391137031909311E-2</v>
          </cell>
          <cell r="V16"/>
        </row>
        <row r="17">
          <cell r="A17" t="str">
            <v>Medicaid IP U&amp;C Revenue</v>
          </cell>
          <cell r="B17">
            <v>0</v>
          </cell>
          <cell r="C17">
            <v>4602578</v>
          </cell>
          <cell r="D17">
            <v>2.564874167371807E-2</v>
          </cell>
          <cell r="E17">
            <v>0</v>
          </cell>
          <cell r="F17">
            <v>2535605</v>
          </cell>
          <cell r="G17">
            <v>1.6129700546736132E-2</v>
          </cell>
          <cell r="I17">
            <v>925937</v>
          </cell>
          <cell r="J17">
            <v>1.6725708883680766E-2</v>
          </cell>
          <cell r="K17">
            <v>0</v>
          </cell>
          <cell r="L17">
            <v>2816171.3464218862</v>
          </cell>
          <cell r="M17">
            <v>1.6725708883680763E-2</v>
          </cell>
          <cell r="N17"/>
          <cell r="O17">
            <v>0</v>
          </cell>
          <cell r="P17">
            <v>2849131.5468450431</v>
          </cell>
          <cell r="Q17">
            <v>1.6725708883680766E-2</v>
          </cell>
          <cell r="R17"/>
          <cell r="S17">
            <v>0</v>
          </cell>
          <cell r="T17">
            <v>2967965</v>
          </cell>
          <cell r="U17">
            <v>1.672571002096216E-2</v>
          </cell>
          <cell r="V17"/>
        </row>
        <row r="18">
          <cell r="A18" t="str">
            <v>Blue Cross IP Revenue</v>
          </cell>
          <cell r="B18">
            <v>0</v>
          </cell>
          <cell r="C18">
            <v>28817395</v>
          </cell>
          <cell r="D18">
            <v>0.16059041694991258</v>
          </cell>
          <cell r="E18">
            <v>0</v>
          </cell>
          <cell r="F18">
            <v>16971635.460000001</v>
          </cell>
          <cell r="G18">
            <v>0.1079613732257857</v>
          </cell>
          <cell r="I18">
            <v>6392995</v>
          </cell>
          <cell r="J18">
            <v>0.11548018198303633</v>
          </cell>
          <cell r="K18">
            <v>0</v>
          </cell>
          <cell r="L18">
            <v>19443838.335457366</v>
          </cell>
          <cell r="M18">
            <v>0.11548018198303632</v>
          </cell>
          <cell r="N18"/>
          <cell r="O18">
            <v>0</v>
          </cell>
          <cell r="P18">
            <v>19671407.161958776</v>
          </cell>
          <cell r="Q18">
            <v>0.11548018198303632</v>
          </cell>
          <cell r="R18"/>
          <cell r="S18">
            <v>0</v>
          </cell>
          <cell r="T18">
            <v>20491874</v>
          </cell>
          <cell r="U18">
            <v>0.11548018332766523</v>
          </cell>
          <cell r="V18"/>
        </row>
        <row r="19">
          <cell r="A19" t="str">
            <v>Blue Cross IP Psych Revenue</v>
          </cell>
          <cell r="B19">
            <v>0</v>
          </cell>
          <cell r="C19">
            <v>158838</v>
          </cell>
          <cell r="D19">
            <v>8.8515497835561525E-4</v>
          </cell>
          <cell r="E19">
            <v>0</v>
          </cell>
          <cell r="F19">
            <v>233008</v>
          </cell>
          <cell r="G19">
            <v>1.4822297893378081E-3</v>
          </cell>
          <cell r="I19">
            <v>105556</v>
          </cell>
          <cell r="J19">
            <v>1.9067160367560719E-3</v>
          </cell>
          <cell r="K19">
            <v>0</v>
          </cell>
          <cell r="L19">
            <v>321041.04560343589</v>
          </cell>
          <cell r="M19">
            <v>1.9067160367560714E-3</v>
          </cell>
          <cell r="N19"/>
          <cell r="O19">
            <v>0</v>
          </cell>
          <cell r="P19">
            <v>324798.47933366452</v>
          </cell>
          <cell r="Q19">
            <v>1.9067160367560716E-3</v>
          </cell>
          <cell r="R19"/>
          <cell r="S19">
            <v>0</v>
          </cell>
          <cell r="T19">
            <v>338345</v>
          </cell>
          <cell r="U19">
            <v>1.9067139797950589E-3</v>
          </cell>
          <cell r="V19">
            <v>0</v>
          </cell>
        </row>
        <row r="20">
          <cell r="A20" t="str">
            <v>Blue Shield IP Revenue</v>
          </cell>
          <cell r="B20">
            <v>0</v>
          </cell>
          <cell r="C20">
            <v>821593</v>
          </cell>
          <cell r="D20">
            <v>4.5784833234624274E-3</v>
          </cell>
          <cell r="E20">
            <v>0</v>
          </cell>
          <cell r="F20">
            <v>1632479</v>
          </cell>
          <cell r="G20">
            <v>1.0384660630829823E-2</v>
          </cell>
          <cell r="I20">
            <v>949652</v>
          </cell>
          <cell r="J20">
            <v>1.7154085961361525E-2</v>
          </cell>
          <cell r="K20">
            <v>0</v>
          </cell>
          <cell r="L20">
            <v>2888298.8275360386</v>
          </cell>
          <cell r="M20">
            <v>1.7154085961361521E-2</v>
          </cell>
          <cell r="N20"/>
          <cell r="O20">
            <v>0</v>
          </cell>
          <cell r="P20">
            <v>2922103.2011081623</v>
          </cell>
          <cell r="Q20">
            <v>1.7154085961361525E-2</v>
          </cell>
          <cell r="R20">
            <v>0</v>
          </cell>
          <cell r="S20">
            <v>0</v>
          </cell>
          <cell r="T20">
            <v>3043980</v>
          </cell>
          <cell r="U20">
            <v>1.7154085977970898E-2</v>
          </cell>
          <cell r="V20">
            <v>0</v>
          </cell>
        </row>
        <row r="21">
          <cell r="A21" t="str">
            <v>M'care HMO IP Revenue</v>
          </cell>
          <cell r="B21">
            <v>0</v>
          </cell>
          <cell r="C21">
            <v>4925548</v>
          </cell>
          <cell r="D21">
            <v>2.7448553452760323E-2</v>
          </cell>
          <cell r="E21">
            <v>0</v>
          </cell>
          <cell r="F21">
            <v>5527346.5</v>
          </cell>
          <cell r="G21">
            <v>3.5161014378442247E-2</v>
          </cell>
          <cell r="I21">
            <v>1718597</v>
          </cell>
          <cell r="J21">
            <v>3.1043962073410085E-2</v>
          </cell>
          <cell r="K21">
            <v>0</v>
          </cell>
          <cell r="L21">
            <v>5226990.202839518</v>
          </cell>
          <cell r="M21">
            <v>3.1043962073410081E-2</v>
          </cell>
          <cell r="N21"/>
          <cell r="O21">
            <v>0</v>
          </cell>
          <cell r="P21">
            <v>5288166.3968642037</v>
          </cell>
          <cell r="Q21">
            <v>3.1043962073410085E-2</v>
          </cell>
          <cell r="R21"/>
          <cell r="S21">
            <v>0</v>
          </cell>
          <cell r="T21">
            <v>5508728</v>
          </cell>
          <cell r="U21">
            <v>3.1043960124986256E-2</v>
          </cell>
          <cell r="V21"/>
        </row>
        <row r="22">
          <cell r="A22" t="str">
            <v>M'care HMO U&amp;C Revenue</v>
          </cell>
          <cell r="B22">
            <v>0</v>
          </cell>
          <cell r="C22">
            <v>498281</v>
          </cell>
          <cell r="D22">
            <v>2.7767656843451461E-3</v>
          </cell>
          <cell r="E22">
            <v>0</v>
          </cell>
          <cell r="F22">
            <v>500925</v>
          </cell>
          <cell r="G22">
            <v>3.1865256009409181E-3</v>
          </cell>
          <cell r="I22">
            <v>237716</v>
          </cell>
          <cell r="J22">
            <v>4.2939947458553408E-3</v>
          </cell>
          <cell r="K22">
            <v>0</v>
          </cell>
          <cell r="L22">
            <v>722996.25977364019</v>
          </cell>
          <cell r="M22">
            <v>4.2939947458553399E-3</v>
          </cell>
          <cell r="N22"/>
          <cell r="O22">
            <v>0</v>
          </cell>
          <cell r="P22">
            <v>731458.13893365988</v>
          </cell>
          <cell r="Q22">
            <v>4.2939947458553408E-3</v>
          </cell>
          <cell r="R22"/>
          <cell r="S22">
            <v>0</v>
          </cell>
          <cell r="T22">
            <v>761966</v>
          </cell>
          <cell r="U22">
            <v>4.2939934809987498E-3</v>
          </cell>
          <cell r="V22"/>
        </row>
        <row r="23">
          <cell r="A23" t="str">
            <v>Catamount IP Revenue</v>
          </cell>
          <cell r="B23">
            <v>0</v>
          </cell>
          <cell r="C23">
            <v>1481429</v>
          </cell>
          <cell r="D23">
            <v>8.25554498564815E-3</v>
          </cell>
          <cell r="E23">
            <v>0</v>
          </cell>
          <cell r="F23">
            <v>1500384</v>
          </cell>
          <cell r="G23">
            <v>9.5443669755794561E-3</v>
          </cell>
          <cell r="I23">
            <v>1020206</v>
          </cell>
          <cell r="J23">
            <v>1.84285416366172E-2</v>
          </cell>
          <cell r="K23">
            <v>0</v>
          </cell>
          <cell r="L23">
            <v>3102883.7865294148</v>
          </cell>
          <cell r="M23">
            <v>1.8428541636617196E-2</v>
          </cell>
          <cell r="N23"/>
          <cell r="O23">
            <v>0</v>
          </cell>
          <cell r="P23">
            <v>3139199.6419633236</v>
          </cell>
          <cell r="Q23">
            <v>1.84285416366172E-2</v>
          </cell>
          <cell r="R23"/>
          <cell r="S23">
            <v>0</v>
          </cell>
          <cell r="T23">
            <v>3270131</v>
          </cell>
          <cell r="U23">
            <v>1.8428540375832938E-2</v>
          </cell>
          <cell r="V23"/>
        </row>
        <row r="24">
          <cell r="A24" t="str">
            <v>Pace VT IP Revenue</v>
          </cell>
          <cell r="B24">
            <v>0</v>
          </cell>
          <cell r="C24">
            <v>293722</v>
          </cell>
          <cell r="D24">
            <v>1.636821733795238E-3</v>
          </cell>
          <cell r="E24">
            <v>0</v>
          </cell>
          <cell r="F24">
            <v>800956</v>
          </cell>
          <cell r="G24">
            <v>5.0951076493032568E-3</v>
          </cell>
          <cell r="I24">
            <v>777860</v>
          </cell>
          <cell r="J24">
            <v>1.4050912656325345E-2</v>
          </cell>
          <cell r="K24">
            <v>0</v>
          </cell>
          <cell r="L24">
            <v>2365805.7119736318</v>
          </cell>
          <cell r="M24">
            <v>1.4050912656325344E-2</v>
          </cell>
          <cell r="N24">
            <v>-2383472</v>
          </cell>
          <cell r="O24">
            <v>0</v>
          </cell>
          <cell r="P24">
            <v>10022.876032478642</v>
          </cell>
          <cell r="Q24">
            <v>5.8838879125147166E-5</v>
          </cell>
          <cell r="R24">
            <v>0</v>
          </cell>
          <cell r="S24">
            <v>0</v>
          </cell>
          <cell r="T24">
            <v>10441</v>
          </cell>
          <cell r="U24">
            <v>5.8839352326885905E-5</v>
          </cell>
          <cell r="V24">
            <v>0</v>
          </cell>
        </row>
        <row r="25">
          <cell r="A25" t="str">
            <v>Commercial IP Revenue</v>
          </cell>
          <cell r="B25">
            <v>0</v>
          </cell>
          <cell r="C25">
            <v>10114589</v>
          </cell>
          <cell r="D25">
            <v>5.6365471784906279E-2</v>
          </cell>
          <cell r="E25">
            <v>0</v>
          </cell>
          <cell r="F25">
            <v>9453181.5</v>
          </cell>
          <cell r="G25">
            <v>6.0134361152050848E-2</v>
          </cell>
          <cell r="I25">
            <v>4556258</v>
          </cell>
          <cell r="J25">
            <v>8.2302192165278593E-2</v>
          </cell>
          <cell r="K25">
            <v>0</v>
          </cell>
          <cell r="L25">
            <v>13857533.748522298</v>
          </cell>
          <cell r="M25">
            <v>8.2302192165278579E-2</v>
          </cell>
          <cell r="N25"/>
          <cell r="O25">
            <v>0</v>
          </cell>
          <cell r="P25">
            <v>14019720.999771154</v>
          </cell>
          <cell r="Q25">
            <v>8.2302192165278593E-2</v>
          </cell>
          <cell r="R25"/>
          <cell r="S25">
            <v>0</v>
          </cell>
          <cell r="T25">
            <v>14604464</v>
          </cell>
          <cell r="U25">
            <v>8.2302193548637242E-2</v>
          </cell>
          <cell r="V25"/>
        </row>
        <row r="26">
          <cell r="A26" t="str">
            <v>Workers Comp IP Revenue</v>
          </cell>
          <cell r="B26">
            <v>0</v>
          </cell>
          <cell r="C26">
            <v>282122</v>
          </cell>
          <cell r="D26">
            <v>1.5721785265719972E-3</v>
          </cell>
          <cell r="E26">
            <v>0</v>
          </cell>
          <cell r="F26">
            <v>654744</v>
          </cell>
          <cell r="G26">
            <v>4.1650117643608538E-3</v>
          </cell>
          <cell r="I26">
            <v>126529</v>
          </cell>
          <cell r="J26">
            <v>2.285562861558879E-3</v>
          </cell>
          <cell r="K26">
            <v>0</v>
          </cell>
          <cell r="L26">
            <v>384828.92928073386</v>
          </cell>
          <cell r="M26">
            <v>2.2855628615588786E-3</v>
          </cell>
          <cell r="N26"/>
          <cell r="O26">
            <v>0</v>
          </cell>
          <cell r="P26">
            <v>389332.9303081705</v>
          </cell>
          <cell r="Q26">
            <v>2.285562861558879E-3</v>
          </cell>
          <cell r="R26"/>
          <cell r="S26">
            <v>0</v>
          </cell>
          <cell r="T26">
            <v>405571</v>
          </cell>
          <cell r="U26">
            <v>2.2855602875747E-3</v>
          </cell>
          <cell r="V26"/>
        </row>
        <row r="27">
          <cell r="A27" t="str">
            <v>Selfpay IP Revenue</v>
          </cell>
          <cell r="B27">
            <v>0</v>
          </cell>
          <cell r="C27">
            <v>5977474</v>
          </cell>
          <cell r="D27">
            <v>3.3310611245994368E-2</v>
          </cell>
          <cell r="E27">
            <v>0</v>
          </cell>
          <cell r="F27">
            <v>5113235</v>
          </cell>
          <cell r="G27">
            <v>3.2526734004346233E-2</v>
          </cell>
          <cell r="I27">
            <v>1813346</v>
          </cell>
          <cell r="J27">
            <v>3.2755465330132592E-2</v>
          </cell>
          <cell r="K27">
            <v>0</v>
          </cell>
          <cell r="L27">
            <v>5515162.5287127979</v>
          </cell>
          <cell r="M27">
            <v>3.2755465330132585E-2</v>
          </cell>
          <cell r="N27"/>
          <cell r="O27">
            <v>0</v>
          </cell>
          <cell r="P27">
            <v>5579711.4641117826</v>
          </cell>
          <cell r="Q27">
            <v>3.2755465330132592E-2</v>
          </cell>
          <cell r="R27"/>
          <cell r="S27">
            <v>0</v>
          </cell>
          <cell r="T27">
            <v>5812433</v>
          </cell>
          <cell r="U27">
            <v>3.2755463381229616E-2</v>
          </cell>
          <cell r="V27"/>
        </row>
        <row r="28">
          <cell r="A28" t="str">
            <v>TOTAL INPATIENT REVENUE</v>
          </cell>
          <cell r="B28">
            <v>0</v>
          </cell>
          <cell r="C28">
            <v>179446542</v>
          </cell>
          <cell r="D28">
            <v>0.40552712507167143</v>
          </cell>
          <cell r="E28">
            <v>0</v>
          </cell>
          <cell r="F28">
            <v>157200996.55000001</v>
          </cell>
          <cell r="G28">
            <v>0.40699050357465194</v>
          </cell>
          <cell r="I28">
            <v>55360105</v>
          </cell>
          <cell r="J28">
            <v>0.38041904039863883</v>
          </cell>
          <cell r="L28">
            <v>168373811.00000003</v>
          </cell>
          <cell r="M28">
            <v>0.3883430899798781</v>
          </cell>
          <cell r="N28">
            <v>0</v>
          </cell>
          <cell r="O28">
            <v>0</v>
          </cell>
          <cell r="P28">
            <v>170344442</v>
          </cell>
          <cell r="Q28">
            <v>0.38841642012155098</v>
          </cell>
          <cell r="R28">
            <v>0</v>
          </cell>
          <cell r="T28">
            <v>177449268</v>
          </cell>
          <cell r="U28">
            <v>0.38627190222147229</v>
          </cell>
          <cell r="V28">
            <v>0</v>
          </cell>
        </row>
        <row r="29">
          <cell r="A29">
            <v>0</v>
          </cell>
          <cell r="B29">
            <v>0</v>
          </cell>
          <cell r="C29">
            <v>0</v>
          </cell>
          <cell r="D29">
            <v>0</v>
          </cell>
          <cell r="F29">
            <v>0</v>
          </cell>
          <cell r="G29">
            <v>0</v>
          </cell>
          <cell r="I29">
            <v>0</v>
          </cell>
          <cell r="J29">
            <v>0</v>
          </cell>
          <cell r="L29">
            <v>0</v>
          </cell>
          <cell r="M29">
            <v>0</v>
          </cell>
          <cell r="N29">
            <v>0</v>
          </cell>
          <cell r="O29">
            <v>0</v>
          </cell>
          <cell r="P29">
            <v>0</v>
          </cell>
          <cell r="Q29">
            <v>0</v>
          </cell>
          <cell r="R29">
            <v>0</v>
          </cell>
          <cell r="T29">
            <v>0</v>
          </cell>
          <cell r="U29">
            <v>0</v>
          </cell>
          <cell r="V29">
            <v>0</v>
          </cell>
        </row>
        <row r="30">
          <cell r="A30" t="str">
            <v>Medicare OP APC Revenue</v>
          </cell>
          <cell r="B30">
            <v>0</v>
          </cell>
          <cell r="C30">
            <v>78126973</v>
          </cell>
          <cell r="D30">
            <v>0.29699816773199611</v>
          </cell>
          <cell r="E30">
            <v>0</v>
          </cell>
          <cell r="F30">
            <v>69524666</v>
          </cell>
          <cell r="G30">
            <v>0.3035332303844317</v>
          </cell>
          <cell r="I30">
            <v>26849314</v>
          </cell>
          <cell r="J30">
            <v>0.29778339130756609</v>
          </cell>
          <cell r="L30">
            <v>78970941.907446951</v>
          </cell>
          <cell r="M30">
            <v>0.29778339130756604</v>
          </cell>
          <cell r="N30">
            <v>519493</v>
          </cell>
          <cell r="O30">
            <v>0</v>
          </cell>
          <cell r="P30">
            <v>80390042.999337971</v>
          </cell>
          <cell r="Q30">
            <v>0.29972023019626565</v>
          </cell>
          <cell r="R30"/>
          <cell r="T30">
            <v>84503200</v>
          </cell>
          <cell r="U30">
            <v>0.29972022832368572</v>
          </cell>
          <cell r="V30"/>
        </row>
        <row r="31">
          <cell r="A31" t="str">
            <v>Medicare OP Fee Based Revenue</v>
          </cell>
          <cell r="B31">
            <v>0</v>
          </cell>
          <cell r="C31">
            <v>17954156</v>
          </cell>
          <cell r="D31">
            <v>6.8252374697461066E-2</v>
          </cell>
          <cell r="E31">
            <v>0</v>
          </cell>
          <cell r="F31">
            <v>14857548</v>
          </cell>
          <cell r="G31">
            <v>6.4865605251979958E-2</v>
          </cell>
          <cell r="I31">
            <v>4750958</v>
          </cell>
          <cell r="J31">
            <v>5.2692459300815349E-2</v>
          </cell>
          <cell r="L31">
            <v>13973825.48480458</v>
          </cell>
          <cell r="M31">
            <v>5.2692459300815335E-2</v>
          </cell>
          <cell r="N31">
            <v>0</v>
          </cell>
          <cell r="O31">
            <v>0</v>
          </cell>
          <cell r="P31">
            <v>14133010.194739232</v>
          </cell>
          <cell r="Q31">
            <v>5.2692459300815349E-2</v>
          </cell>
          <cell r="R31"/>
          <cell r="T31">
            <v>14856126</v>
          </cell>
          <cell r="U31">
            <v>5.2692459891760829E-2</v>
          </cell>
          <cell r="V31"/>
        </row>
        <row r="32">
          <cell r="A32" t="str">
            <v>Medicare OP U&amp;C Revenue</v>
          </cell>
          <cell r="B32">
            <v>0</v>
          </cell>
          <cell r="C32">
            <v>11916920</v>
          </cell>
          <cell r="D32">
            <v>4.5301939510811191E-2</v>
          </cell>
          <cell r="E32">
            <v>0</v>
          </cell>
          <cell r="F32">
            <v>9371108</v>
          </cell>
          <cell r="G32">
            <v>4.0912712669793926E-2</v>
          </cell>
          <cell r="I32">
            <v>4256095</v>
          </cell>
          <cell r="J32">
            <v>4.7203977085864303E-2</v>
          </cell>
          <cell r="L32">
            <v>12518302.366964588</v>
          </cell>
          <cell r="M32">
            <v>4.7203977085864289E-2</v>
          </cell>
          <cell r="N32"/>
          <cell r="O32">
            <v>0</v>
          </cell>
          <cell r="P32">
            <v>12660906.28980064</v>
          </cell>
          <cell r="Q32">
            <v>4.7203977085864303E-2</v>
          </cell>
          <cell r="R32"/>
          <cell r="T32">
            <v>13308702</v>
          </cell>
          <cell r="U32">
            <v>4.7203978099431651E-2</v>
          </cell>
          <cell r="V32"/>
        </row>
        <row r="33">
          <cell r="A33" t="str">
            <v>Medicaid OP Revenue</v>
          </cell>
          <cell r="B33">
            <v>0</v>
          </cell>
          <cell r="C33">
            <v>34304014</v>
          </cell>
          <cell r="D33">
            <v>0.13040604176297402</v>
          </cell>
          <cell r="E33">
            <v>0</v>
          </cell>
          <cell r="F33">
            <v>27343079</v>
          </cell>
          <cell r="G33">
            <v>0.11937537531682232</v>
          </cell>
          <cell r="I33">
            <v>10434769</v>
          </cell>
          <cell r="J33">
            <v>0.11573110956693569</v>
          </cell>
          <cell r="L33">
            <v>30691418.65287986</v>
          </cell>
          <cell r="M33">
            <v>0.11573110956693566</v>
          </cell>
          <cell r="N33"/>
          <cell r="O33">
            <v>0</v>
          </cell>
          <cell r="P33">
            <v>31041044.070848215</v>
          </cell>
          <cell r="Q33">
            <v>0.11573110956693569</v>
          </cell>
          <cell r="R33"/>
          <cell r="T33">
            <v>32629260</v>
          </cell>
          <cell r="U33">
            <v>0.11573111145179006</v>
          </cell>
          <cell r="V33"/>
        </row>
        <row r="34">
          <cell r="A34" t="str">
            <v>Medicaid OP Fee Based Revenue</v>
          </cell>
          <cell r="B34">
            <v>0</v>
          </cell>
          <cell r="C34">
            <v>7857241</v>
          </cell>
          <cell r="D34">
            <v>2.9869148782056574E-2</v>
          </cell>
          <cell r="E34">
            <v>0</v>
          </cell>
          <cell r="F34">
            <v>6501933</v>
          </cell>
          <cell r="G34">
            <v>2.8386367612800025E-2</v>
          </cell>
          <cell r="I34">
            <v>2260544</v>
          </cell>
          <cell r="J34">
            <v>2.5071495626293124E-2</v>
          </cell>
          <cell r="L34">
            <v>6648858.4737482592</v>
          </cell>
          <cell r="M34">
            <v>2.5071495626293117E-2</v>
          </cell>
          <cell r="N34"/>
          <cell r="O34">
            <v>0</v>
          </cell>
          <cell r="P34">
            <v>6724599.8381077256</v>
          </cell>
          <cell r="Q34">
            <v>2.5071495626293124E-2</v>
          </cell>
          <cell r="R34"/>
          <cell r="T34">
            <v>7068664</v>
          </cell>
          <cell r="U34">
            <v>2.5071495375600186E-2</v>
          </cell>
          <cell r="V34"/>
        </row>
        <row r="35">
          <cell r="A35" t="str">
            <v>Medicaid OP U&amp;C Revenue</v>
          </cell>
          <cell r="B35">
            <v>0</v>
          </cell>
          <cell r="C35">
            <v>6242367</v>
          </cell>
          <cell r="D35">
            <v>2.3730236691887157E-2</v>
          </cell>
          <cell r="E35">
            <v>0</v>
          </cell>
          <cell r="F35">
            <v>4768905</v>
          </cell>
          <cell r="G35">
            <v>2.0820253060208418E-2</v>
          </cell>
          <cell r="I35">
            <v>2394487</v>
          </cell>
          <cell r="J35">
            <v>2.6557045714534086E-2</v>
          </cell>
          <cell r="L35">
            <v>7042820.3035331527</v>
          </cell>
          <cell r="M35">
            <v>2.6557045714534079E-2</v>
          </cell>
          <cell r="N35"/>
          <cell r="O35">
            <v>0</v>
          </cell>
          <cell r="P35">
            <v>7123049.5369924465</v>
          </cell>
          <cell r="Q35">
            <v>2.6557045714534086E-2</v>
          </cell>
          <cell r="R35"/>
          <cell r="T35">
            <v>7487501</v>
          </cell>
          <cell r="U35">
            <v>2.6557047653743587E-2</v>
          </cell>
          <cell r="V35"/>
        </row>
        <row r="36">
          <cell r="A36" t="str">
            <v>Blue Cross OP Revenue</v>
          </cell>
          <cell r="B36">
            <v>0</v>
          </cell>
          <cell r="C36">
            <v>42352698</v>
          </cell>
          <cell r="D36">
            <v>0.16100295738459719</v>
          </cell>
          <cell r="E36">
            <v>0</v>
          </cell>
          <cell r="F36">
            <v>45886525.539999999</v>
          </cell>
          <cell r="G36">
            <v>0.2003330059618543</v>
          </cell>
          <cell r="I36">
            <v>17259448</v>
          </cell>
          <cell r="J36">
            <v>0.19142302695467711</v>
          </cell>
          <cell r="L36">
            <v>50764606.699545532</v>
          </cell>
          <cell r="M36">
            <v>0.19142302695467708</v>
          </cell>
          <cell r="N36"/>
          <cell r="O36">
            <v>0</v>
          </cell>
          <cell r="P36">
            <v>51342898.535321012</v>
          </cell>
          <cell r="Q36">
            <v>0.19142302695467711</v>
          </cell>
          <cell r="R36"/>
          <cell r="T36">
            <v>53969859</v>
          </cell>
          <cell r="U36">
            <v>0.1914230285016085</v>
          </cell>
          <cell r="V36"/>
        </row>
        <row r="37">
          <cell r="A37" t="str">
            <v>Blue Shield OP Revenue</v>
          </cell>
          <cell r="B37">
            <v>0</v>
          </cell>
          <cell r="C37">
            <v>7385441</v>
          </cell>
          <cell r="D37">
            <v>2.8075610261935544E-2</v>
          </cell>
          <cell r="E37">
            <v>0</v>
          </cell>
          <cell r="F37">
            <v>5245153</v>
          </cell>
          <cell r="G37">
            <v>2.2899473317147513E-2</v>
          </cell>
          <cell r="I37">
            <v>3211684</v>
          </cell>
          <cell r="J37">
            <v>3.5620506107837582E-2</v>
          </cell>
          <cell r="L37">
            <v>9446413.0662361365</v>
          </cell>
          <cell r="M37">
            <v>3.5620506107837568E-2</v>
          </cell>
          <cell r="N37"/>
          <cell r="O37">
            <v>0</v>
          </cell>
          <cell r="P37">
            <v>9554023.1494955067</v>
          </cell>
          <cell r="Q37">
            <v>3.5620506107837582E-2</v>
          </cell>
          <cell r="R37"/>
          <cell r="T37">
            <v>10042855</v>
          </cell>
          <cell r="U37">
            <v>3.5620506603556652E-2</v>
          </cell>
          <cell r="V37"/>
        </row>
        <row r="38">
          <cell r="A38" t="str">
            <v>M'care HMO OP Revenue</v>
          </cell>
          <cell r="B38">
            <v>0</v>
          </cell>
          <cell r="C38">
            <v>5478564</v>
          </cell>
          <cell r="D38">
            <v>2.0826654448809576E-2</v>
          </cell>
          <cell r="E38">
            <v>0</v>
          </cell>
          <cell r="F38">
            <v>4572455.5</v>
          </cell>
          <cell r="G38">
            <v>1.9962586928559452E-2</v>
          </cell>
          <cell r="I38">
            <v>1800792</v>
          </cell>
          <cell r="J38">
            <v>1.997242643888535E-2</v>
          </cell>
          <cell r="L38">
            <v>5296606.103954656</v>
          </cell>
          <cell r="M38">
            <v>1.9972426438885343E-2</v>
          </cell>
          <cell r="N38"/>
          <cell r="O38">
            <v>0</v>
          </cell>
          <cell r="P38">
            <v>5356943.1038129255</v>
          </cell>
          <cell r="Q38">
            <v>1.997242643888535E-2</v>
          </cell>
          <cell r="R38"/>
          <cell r="T38">
            <v>5631031</v>
          </cell>
          <cell r="U38">
            <v>1.9972425861005883E-2</v>
          </cell>
          <cell r="V38"/>
        </row>
        <row r="39">
          <cell r="A39" t="str">
            <v>M'care HMO U&amp;C Revenue</v>
          </cell>
          <cell r="B39">
            <v>0</v>
          </cell>
          <cell r="C39">
            <v>498281</v>
          </cell>
          <cell r="D39">
            <v>1.8942055263764892E-3</v>
          </cell>
          <cell r="E39">
            <v>0</v>
          </cell>
          <cell r="F39">
            <v>500925</v>
          </cell>
          <cell r="G39">
            <v>2.1869559708538756E-3</v>
          </cell>
          <cell r="I39">
            <v>274474</v>
          </cell>
          <cell r="J39">
            <v>3.0441671077984676E-3</v>
          </cell>
          <cell r="L39">
            <v>807300.71200718929</v>
          </cell>
          <cell r="M39">
            <v>3.0441671077984667E-3</v>
          </cell>
          <cell r="N39"/>
          <cell r="O39">
            <v>0</v>
          </cell>
          <cell r="P39">
            <v>816497.18650235515</v>
          </cell>
          <cell r="Q39">
            <v>3.0441671077984676E-3</v>
          </cell>
          <cell r="R39"/>
          <cell r="T39">
            <v>858273</v>
          </cell>
          <cell r="U39">
            <v>3.0441661324548028E-3</v>
          </cell>
          <cell r="V39"/>
        </row>
        <row r="40">
          <cell r="A40" t="str">
            <v>Catamount OP Revenue</v>
          </cell>
          <cell r="B40">
            <v>0</v>
          </cell>
          <cell r="C40">
            <v>5426934</v>
          </cell>
          <cell r="D40">
            <v>2.0630384008381748E-2</v>
          </cell>
          <cell r="E40">
            <v>0</v>
          </cell>
          <cell r="F40">
            <v>4761894</v>
          </cell>
          <cell r="G40">
            <v>2.0789644189995002E-2</v>
          </cell>
          <cell r="I40">
            <v>2028516</v>
          </cell>
          <cell r="J40">
            <v>2.2498093388965499E-2</v>
          </cell>
          <cell r="L40">
            <v>5966402.6870230902</v>
          </cell>
          <cell r="M40">
            <v>2.2498093388965492E-2</v>
          </cell>
          <cell r="N40"/>
          <cell r="O40">
            <v>0</v>
          </cell>
          <cell r="P40">
            <v>6034369.764622556</v>
          </cell>
          <cell r="Q40">
            <v>2.2498093388965499E-2</v>
          </cell>
          <cell r="R40"/>
          <cell r="T40">
            <v>6343118</v>
          </cell>
          <cell r="U40">
            <v>2.2498092086975174E-2</v>
          </cell>
          <cell r="V40"/>
        </row>
        <row r="41">
          <cell r="A41" t="str">
            <v>Pace VT OP Revenue</v>
          </cell>
          <cell r="B41">
            <v>0</v>
          </cell>
          <cell r="C41">
            <v>365935</v>
          </cell>
          <cell r="D41">
            <v>1.3910947824512284E-3</v>
          </cell>
          <cell r="E41">
            <v>0</v>
          </cell>
          <cell r="F41">
            <v>411541</v>
          </cell>
          <cell r="G41">
            <v>1.7967201621024601E-3</v>
          </cell>
          <cell r="I41">
            <v>176933</v>
          </cell>
          <cell r="J41">
            <v>1.9623484150925268E-3</v>
          </cell>
          <cell r="L41">
            <v>520406.80311274662</v>
          </cell>
          <cell r="M41">
            <v>1.9623484150925264E-3</v>
          </cell>
          <cell r="N41">
            <v>-519493</v>
          </cell>
          <cell r="O41">
            <v>0</v>
          </cell>
          <cell r="P41">
            <v>6842.0871099673677</v>
          </cell>
          <cell r="Q41">
            <v>2.5509526392954032E-5</v>
          </cell>
          <cell r="R41">
            <v>0</v>
          </cell>
          <cell r="T41">
            <v>7192</v>
          </cell>
          <cell r="U41">
            <v>2.5508949745145126E-5</v>
          </cell>
          <cell r="V41">
            <v>0</v>
          </cell>
        </row>
        <row r="42">
          <cell r="A42" t="str">
            <v>Commercial OP Revenue</v>
          </cell>
          <cell r="B42">
            <v>0</v>
          </cell>
          <cell r="C42">
            <v>33947382</v>
          </cell>
          <cell r="D42">
            <v>0.129050312154013</v>
          </cell>
          <cell r="E42">
            <v>0</v>
          </cell>
          <cell r="F42">
            <v>25846700.5</v>
          </cell>
          <cell r="G42">
            <v>0.11284243346877647</v>
          </cell>
          <cell r="I42">
            <v>10502622</v>
          </cell>
          <cell r="J42">
            <v>0.11648366125039368</v>
          </cell>
          <cell r="L42">
            <v>30890992.292684808</v>
          </cell>
          <cell r="M42">
            <v>0.11648366125039365</v>
          </cell>
          <cell r="N42"/>
          <cell r="O42">
            <v>0</v>
          </cell>
          <cell r="P42">
            <v>31242891.180577166</v>
          </cell>
          <cell r="Q42">
            <v>0.11648366125039368</v>
          </cell>
          <cell r="R42"/>
          <cell r="T42">
            <v>32841434</v>
          </cell>
          <cell r="U42">
            <v>0.11648366093777815</v>
          </cell>
          <cell r="V42"/>
        </row>
        <row r="43">
          <cell r="A43" t="str">
            <v>Workers Comp OP Revenue</v>
          </cell>
          <cell r="B43">
            <v>0</v>
          </cell>
          <cell r="C43">
            <v>3121534</v>
          </cell>
          <cell r="D43">
            <v>1.1866450764873851E-2</v>
          </cell>
          <cell r="E43">
            <v>0</v>
          </cell>
          <cell r="F43">
            <v>2842605</v>
          </cell>
          <cell r="G43">
            <v>1.2410344817146441E-2</v>
          </cell>
          <cell r="I43">
            <v>1089188</v>
          </cell>
          <cell r="J43">
            <v>1.2080088765452456E-2</v>
          </cell>
          <cell r="L43">
            <v>3203590.3142362721</v>
          </cell>
          <cell r="M43">
            <v>1.2080088765452454E-2</v>
          </cell>
          <cell r="N43"/>
          <cell r="O43">
            <v>0</v>
          </cell>
          <cell r="P43">
            <v>3240084.4435980353</v>
          </cell>
          <cell r="Q43">
            <v>1.2080088765452456E-2</v>
          </cell>
          <cell r="R43"/>
          <cell r="T43">
            <v>3405863</v>
          </cell>
          <cell r="U43">
            <v>1.2080087333961237E-2</v>
          </cell>
          <cell r="V43"/>
        </row>
        <row r="44">
          <cell r="A44" t="str">
            <v>Selfpay OP Revenue</v>
          </cell>
          <cell r="B44">
            <v>0</v>
          </cell>
          <cell r="C44">
            <v>8076964</v>
          </cell>
          <cell r="D44">
            <v>3.0704421491375256E-2</v>
          </cell>
          <cell r="E44">
            <v>0</v>
          </cell>
          <cell r="F44">
            <v>6616212</v>
          </cell>
          <cell r="G44">
            <v>2.8885290887528198E-2</v>
          </cell>
          <cell r="I44">
            <v>2874083</v>
          </cell>
          <cell r="J44">
            <v>3.1876202968888649E-2</v>
          </cell>
          <cell r="L44">
            <v>8453439.1318221707</v>
          </cell>
          <cell r="M44">
            <v>3.1876202968888642E-2</v>
          </cell>
          <cell r="N44"/>
          <cell r="O44">
            <v>0</v>
          </cell>
          <cell r="P44">
            <v>8549737.6191342287</v>
          </cell>
          <cell r="Q44">
            <v>3.1876202968888649E-2</v>
          </cell>
          <cell r="R44"/>
          <cell r="T44">
            <v>8987185</v>
          </cell>
          <cell r="U44">
            <v>3.1876202796902404E-2</v>
          </cell>
          <cell r="V44"/>
        </row>
        <row r="45">
          <cell r="A45" t="str">
            <v>TOTAL OUTPATIENT REVENUE</v>
          </cell>
          <cell r="B45">
            <v>0</v>
          </cell>
          <cell r="C45">
            <v>263055404</v>
          </cell>
          <cell r="D45">
            <v>0.59447287492832857</v>
          </cell>
          <cell r="E45">
            <v>0</v>
          </cell>
          <cell r="F45">
            <v>229051250.53999999</v>
          </cell>
          <cell r="G45">
            <v>0.59300949642534795</v>
          </cell>
          <cell r="I45">
            <v>90163907</v>
          </cell>
          <cell r="J45">
            <v>0.61958095960136117</v>
          </cell>
          <cell r="L45">
            <v>265195925.00000006</v>
          </cell>
          <cell r="M45">
            <v>0.6116569100201219</v>
          </cell>
          <cell r="N45">
            <v>0</v>
          </cell>
          <cell r="O45">
            <v>0</v>
          </cell>
          <cell r="P45">
            <v>268216940</v>
          </cell>
          <cell r="Q45">
            <v>0.61158357987844902</v>
          </cell>
          <cell r="R45">
            <v>0</v>
          </cell>
          <cell r="T45">
            <v>281940263</v>
          </cell>
          <cell r="U45">
            <v>0.61372809777852777</v>
          </cell>
          <cell r="V45">
            <v>0</v>
          </cell>
        </row>
        <row r="46">
          <cell r="A46">
            <v>0</v>
          </cell>
          <cell r="B46">
            <v>0</v>
          </cell>
          <cell r="C46">
            <v>0</v>
          </cell>
          <cell r="D46">
            <v>0</v>
          </cell>
          <cell r="F46">
            <v>0</v>
          </cell>
          <cell r="G46">
            <v>0</v>
          </cell>
          <cell r="I46">
            <v>0</v>
          </cell>
          <cell r="J46">
            <v>0</v>
          </cell>
          <cell r="L46">
            <v>0</v>
          </cell>
          <cell r="M46">
            <v>0</v>
          </cell>
          <cell r="N46">
            <v>0</v>
          </cell>
          <cell r="O46">
            <v>0</v>
          </cell>
          <cell r="P46">
            <v>0</v>
          </cell>
          <cell r="Q46">
            <v>0</v>
          </cell>
          <cell r="R46">
            <v>0</v>
          </cell>
          <cell r="T46">
            <v>0</v>
          </cell>
          <cell r="U46">
            <v>0</v>
          </cell>
          <cell r="V46">
            <v>0</v>
          </cell>
        </row>
        <row r="47">
          <cell r="A47" t="str">
            <v>TOTAL PATIENT REVENUE</v>
          </cell>
          <cell r="B47">
            <v>0</v>
          </cell>
          <cell r="C47">
            <v>442501946</v>
          </cell>
          <cell r="D47">
            <v>1</v>
          </cell>
          <cell r="E47">
            <v>0</v>
          </cell>
          <cell r="F47">
            <v>386252247.09000003</v>
          </cell>
          <cell r="G47">
            <v>0.99999999999999989</v>
          </cell>
          <cell r="I47">
            <v>145524012</v>
          </cell>
          <cell r="J47">
            <v>1</v>
          </cell>
          <cell r="L47">
            <v>433569736.00000012</v>
          </cell>
          <cell r="M47">
            <v>1</v>
          </cell>
          <cell r="N47">
            <v>0</v>
          </cell>
          <cell r="O47">
            <v>0</v>
          </cell>
          <cell r="P47">
            <v>438561382</v>
          </cell>
          <cell r="Q47">
            <v>1</v>
          </cell>
          <cell r="R47">
            <v>0</v>
          </cell>
          <cell r="T47">
            <v>459389531</v>
          </cell>
          <cell r="U47">
            <v>1</v>
          </cell>
          <cell r="V47">
            <v>0</v>
          </cell>
        </row>
        <row r="48">
          <cell r="A48">
            <v>0</v>
          </cell>
          <cell r="B48">
            <v>0</v>
          </cell>
          <cell r="D48">
            <v>0</v>
          </cell>
          <cell r="F48">
            <v>0</v>
          </cell>
          <cell r="G48">
            <v>0</v>
          </cell>
          <cell r="I48">
            <v>0</v>
          </cell>
          <cell r="J48">
            <v>0</v>
          </cell>
          <cell r="L48">
            <v>0</v>
          </cell>
          <cell r="M48">
            <v>0</v>
          </cell>
          <cell r="N48">
            <v>0</v>
          </cell>
          <cell r="O48">
            <v>0</v>
          </cell>
          <cell r="Q48">
            <v>0</v>
          </cell>
          <cell r="R48">
            <v>0</v>
          </cell>
          <cell r="U48">
            <v>0</v>
          </cell>
          <cell r="V48">
            <v>0</v>
          </cell>
        </row>
        <row r="49">
          <cell r="A49" t="str">
            <v xml:space="preserve">PATIENT DAYS BY PAYOR </v>
          </cell>
          <cell r="B49">
            <v>0</v>
          </cell>
          <cell r="D49">
            <v>0</v>
          </cell>
          <cell r="F49">
            <v>0</v>
          </cell>
          <cell r="G49">
            <v>0</v>
          </cell>
          <cell r="I49">
            <v>0</v>
          </cell>
          <cell r="J49">
            <v>0</v>
          </cell>
          <cell r="L49">
            <v>0</v>
          </cell>
          <cell r="M49">
            <v>0</v>
          </cell>
          <cell r="N49">
            <v>0</v>
          </cell>
          <cell r="P49">
            <v>0</v>
          </cell>
          <cell r="Q49">
            <v>0</v>
          </cell>
          <cell r="R49">
            <v>0</v>
          </cell>
          <cell r="T49">
            <v>0</v>
          </cell>
          <cell r="U49">
            <v>0</v>
          </cell>
          <cell r="V49">
            <v>0</v>
          </cell>
        </row>
        <row r="50">
          <cell r="A50" t="str">
            <v>Medicare IP DRG Days</v>
          </cell>
          <cell r="B50">
            <v>0</v>
          </cell>
          <cell r="C50">
            <v>14647</v>
          </cell>
          <cell r="D50">
            <v>0.44392919924834817</v>
          </cell>
          <cell r="F50">
            <v>14047</v>
          </cell>
          <cell r="G50">
            <v>0.41514954486345906</v>
          </cell>
          <cell r="I50">
            <v>4468</v>
          </cell>
          <cell r="J50">
            <v>0.45063035804336865</v>
          </cell>
          <cell r="K50">
            <v>0.47051390058972198</v>
          </cell>
          <cell r="L50">
            <v>13367</v>
          </cell>
          <cell r="M50">
            <v>0.45103927655554055</v>
          </cell>
          <cell r="N50">
            <v>683</v>
          </cell>
          <cell r="O50">
            <v>0</v>
          </cell>
          <cell r="P50">
            <v>14494</v>
          </cell>
          <cell r="Q50">
            <v>0.47398541482716899</v>
          </cell>
          <cell r="R50"/>
          <cell r="T50">
            <v>14494</v>
          </cell>
          <cell r="U50">
            <v>0.47398541482716899</v>
          </cell>
          <cell r="V50"/>
        </row>
        <row r="51">
          <cell r="A51" t="str">
            <v>Medicare Swing Days</v>
          </cell>
          <cell r="B51">
            <v>0</v>
          </cell>
          <cell r="C51">
            <v>193</v>
          </cell>
          <cell r="D51">
            <v>5.8495484027398922E-3</v>
          </cell>
          <cell r="F51">
            <v>432</v>
          </cell>
          <cell r="G51">
            <v>1.2767466603617449E-2</v>
          </cell>
          <cell r="I51">
            <v>71</v>
          </cell>
          <cell r="J51">
            <v>7.1608673726676749E-3</v>
          </cell>
          <cell r="K51">
            <v>0</v>
          </cell>
          <cell r="L51">
            <v>224</v>
          </cell>
          <cell r="M51">
            <v>7.5583749493858821E-3</v>
          </cell>
          <cell r="N51">
            <v>0</v>
          </cell>
          <cell r="O51">
            <v>0</v>
          </cell>
          <cell r="P51">
            <v>224</v>
          </cell>
          <cell r="Q51">
            <v>7.3252885967494035E-3</v>
          </cell>
          <cell r="R51">
            <v>0</v>
          </cell>
          <cell r="T51">
            <v>224</v>
          </cell>
          <cell r="U51">
            <v>7.3252885967494035E-3</v>
          </cell>
          <cell r="V51">
            <v>0</v>
          </cell>
        </row>
        <row r="52">
          <cell r="A52" t="str">
            <v>Medicare Rehab Days</v>
          </cell>
          <cell r="B52">
            <v>0</v>
          </cell>
          <cell r="C52">
            <v>0</v>
          </cell>
          <cell r="D52">
            <v>0</v>
          </cell>
          <cell r="F52">
            <v>1965</v>
          </cell>
          <cell r="G52">
            <v>5.8074240453954366E-2</v>
          </cell>
          <cell r="I52">
            <v>0</v>
          </cell>
          <cell r="J52">
            <v>0</v>
          </cell>
          <cell r="K52">
            <v>0</v>
          </cell>
          <cell r="L52">
            <v>0</v>
          </cell>
          <cell r="M52">
            <v>0</v>
          </cell>
          <cell r="N52">
            <v>0</v>
          </cell>
          <cell r="O52">
            <v>0</v>
          </cell>
          <cell r="P52">
            <v>0</v>
          </cell>
          <cell r="Q52">
            <v>0</v>
          </cell>
          <cell r="R52"/>
          <cell r="T52">
            <v>0</v>
          </cell>
          <cell r="U52">
            <v>0</v>
          </cell>
          <cell r="V52"/>
        </row>
        <row r="53">
          <cell r="A53" t="str">
            <v>Medicare Psych Days</v>
          </cell>
          <cell r="B53">
            <v>0</v>
          </cell>
          <cell r="C53">
            <v>2464</v>
          </cell>
          <cell r="D53">
            <v>7.4680244893010853E-2</v>
          </cell>
          <cell r="F53">
            <v>2621</v>
          </cell>
          <cell r="G53">
            <v>7.7461874926114199E-2</v>
          </cell>
          <cell r="I53">
            <v>923</v>
          </cell>
          <cell r="J53">
            <v>9.3091275844679772E-2</v>
          </cell>
          <cell r="K53">
            <v>9.7198820556023593E-2</v>
          </cell>
          <cell r="L53">
            <v>2761</v>
          </cell>
          <cell r="M53">
            <v>9.3163719800242947E-2</v>
          </cell>
          <cell r="N53">
            <v>0</v>
          </cell>
          <cell r="O53">
            <v>0</v>
          </cell>
          <cell r="P53">
            <v>2853</v>
          </cell>
          <cell r="Q53">
            <v>9.3299323064848422E-2</v>
          </cell>
          <cell r="R53"/>
          <cell r="T53">
            <v>2853</v>
          </cell>
          <cell r="U53">
            <v>9.3299323064848422E-2</v>
          </cell>
          <cell r="V53"/>
        </row>
        <row r="54">
          <cell r="A54" t="str">
            <v>Medicaid DRG Days</v>
          </cell>
          <cell r="B54">
            <v>0</v>
          </cell>
          <cell r="C54">
            <v>3798</v>
          </cell>
          <cell r="D54">
            <v>0.11511183851609383</v>
          </cell>
          <cell r="F54">
            <v>3723</v>
          </cell>
          <cell r="G54">
            <v>0.11003073649367537</v>
          </cell>
          <cell r="I54">
            <v>1101</v>
          </cell>
          <cell r="J54">
            <v>0.11104387291981846</v>
          </cell>
          <cell r="K54">
            <v>0.11594355518112889</v>
          </cell>
          <cell r="L54">
            <v>3294</v>
          </cell>
          <cell r="M54">
            <v>0.11114860305034417</v>
          </cell>
          <cell r="N54">
            <v>0</v>
          </cell>
          <cell r="P54">
            <v>3403</v>
          </cell>
          <cell r="Q54">
            <v>0.11128552274436705</v>
          </cell>
          <cell r="R54"/>
          <cell r="T54">
            <v>3403</v>
          </cell>
          <cell r="U54">
            <v>0.11128552274436705</v>
          </cell>
          <cell r="V54"/>
        </row>
        <row r="55">
          <cell r="A55" t="str">
            <v>Medicaid Rehab Days</v>
          </cell>
          <cell r="B55">
            <v>0</v>
          </cell>
          <cell r="C55">
            <v>0</v>
          </cell>
          <cell r="D55">
            <v>0</v>
          </cell>
          <cell r="F55">
            <v>218</v>
          </cell>
          <cell r="G55">
            <v>6.4428419434921389E-3</v>
          </cell>
          <cell r="I55">
            <v>0</v>
          </cell>
          <cell r="J55">
            <v>0</v>
          </cell>
          <cell r="K55">
            <v>0</v>
          </cell>
          <cell r="L55">
            <v>0</v>
          </cell>
          <cell r="M55">
            <v>0</v>
          </cell>
          <cell r="N55">
            <v>0</v>
          </cell>
          <cell r="P55">
            <v>0</v>
          </cell>
          <cell r="Q55">
            <v>0</v>
          </cell>
          <cell r="R55"/>
          <cell r="T55">
            <v>0</v>
          </cell>
          <cell r="U55">
            <v>0</v>
          </cell>
          <cell r="V55"/>
        </row>
        <row r="56">
          <cell r="A56" t="str">
            <v>Medicaid Psych Days</v>
          </cell>
          <cell r="B56">
            <v>0</v>
          </cell>
          <cell r="C56">
            <v>2187</v>
          </cell>
          <cell r="D56">
            <v>6.62847790507365E-2</v>
          </cell>
          <cell r="F56">
            <v>1733</v>
          </cell>
          <cell r="G56">
            <v>5.1217638018678333E-2</v>
          </cell>
          <cell r="I56">
            <v>642</v>
          </cell>
          <cell r="J56">
            <v>6.4750378214826015E-2</v>
          </cell>
          <cell r="K56">
            <v>6.7607413647851722E-2</v>
          </cell>
          <cell r="L56">
            <v>1921</v>
          </cell>
          <cell r="M56">
            <v>6.481981374004589E-2</v>
          </cell>
          <cell r="N56">
            <v>0</v>
          </cell>
          <cell r="P56">
            <v>1984</v>
          </cell>
          <cell r="Q56">
            <v>6.4881127571208994E-2</v>
          </cell>
          <cell r="R56"/>
          <cell r="T56">
            <v>1984</v>
          </cell>
          <cell r="U56">
            <v>6.4881127571208994E-2</v>
          </cell>
          <cell r="V56"/>
        </row>
        <row r="57">
          <cell r="A57" t="str">
            <v>Medicaid Level II Days</v>
          </cell>
          <cell r="B57">
            <v>0</v>
          </cell>
          <cell r="C57">
            <v>1154</v>
          </cell>
          <cell r="D57">
            <v>3.4976056252651995E-2</v>
          </cell>
          <cell r="F57">
            <v>1479</v>
          </cell>
          <cell r="G57">
            <v>4.3710840524884741E-2</v>
          </cell>
          <cell r="I57">
            <v>348</v>
          </cell>
          <cell r="J57">
            <v>3.509833585476551E-2</v>
          </cell>
          <cell r="K57">
            <v>0</v>
          </cell>
          <cell r="L57">
            <v>1002</v>
          </cell>
          <cell r="M57">
            <v>3.381023080037792E-2</v>
          </cell>
          <cell r="N57">
            <v>0</v>
          </cell>
          <cell r="O57">
            <v>0</v>
          </cell>
          <cell r="P57">
            <v>1002</v>
          </cell>
          <cell r="Q57">
            <v>3.2767585597959385E-2</v>
          </cell>
          <cell r="R57">
            <v>0</v>
          </cell>
          <cell r="T57">
            <v>1002</v>
          </cell>
          <cell r="U57">
            <v>3.2767585597959385E-2</v>
          </cell>
          <cell r="V57">
            <v>0</v>
          </cell>
        </row>
        <row r="58">
          <cell r="A58" t="str">
            <v>BCBS Days</v>
          </cell>
          <cell r="B58">
            <v>0</v>
          </cell>
          <cell r="C58">
            <v>3356</v>
          </cell>
          <cell r="D58">
            <v>0.10171546341759108</v>
          </cell>
          <cell r="F58">
            <v>2915</v>
          </cell>
          <cell r="G58">
            <v>8.6150845253576067E-2</v>
          </cell>
          <cell r="I58">
            <v>870</v>
          </cell>
          <cell r="J58">
            <v>8.7745839636913764E-2</v>
          </cell>
          <cell r="K58">
            <v>9.1617523167649539E-2</v>
          </cell>
          <cell r="L58">
            <v>2603</v>
          </cell>
          <cell r="M58">
            <v>8.7832366041301124E-2</v>
          </cell>
          <cell r="N58">
            <v>0</v>
          </cell>
          <cell r="O58">
            <v>0</v>
          </cell>
          <cell r="P58">
            <v>2689</v>
          </cell>
          <cell r="Q58">
            <v>8.7936165342228326E-2</v>
          </cell>
          <cell r="R58"/>
          <cell r="T58">
            <v>2689</v>
          </cell>
          <cell r="U58">
            <v>8.7936165342228326E-2</v>
          </cell>
          <cell r="V58"/>
        </row>
        <row r="59">
          <cell r="A59" t="str">
            <v>BCBS Psych Days</v>
          </cell>
          <cell r="B59">
            <v>0</v>
          </cell>
          <cell r="C59">
            <v>174</v>
          </cell>
          <cell r="D59">
            <v>5.2736861247499548E-3</v>
          </cell>
          <cell r="F59">
            <v>231</v>
          </cell>
          <cell r="G59">
            <v>6.8270481144343306E-3</v>
          </cell>
          <cell r="I59">
            <v>95</v>
          </cell>
          <cell r="J59">
            <v>9.5814422592032274E-3</v>
          </cell>
          <cell r="K59">
            <v>1.0004212299915754E-2</v>
          </cell>
          <cell r="L59">
            <v>284</v>
          </cell>
          <cell r="M59">
            <v>9.5829396679713869E-3</v>
          </cell>
          <cell r="N59">
            <v>0</v>
          </cell>
          <cell r="O59">
            <v>0</v>
          </cell>
          <cell r="P59">
            <v>294</v>
          </cell>
          <cell r="Q59">
            <v>9.6144412832335924E-3</v>
          </cell>
          <cell r="R59"/>
          <cell r="T59">
            <v>294</v>
          </cell>
          <cell r="U59">
            <v>9.6144412832335924E-3</v>
          </cell>
          <cell r="V59">
            <v>0</v>
          </cell>
        </row>
        <row r="60">
          <cell r="A60" t="str">
            <v>M'care HMO Days</v>
          </cell>
          <cell r="B60">
            <v>0</v>
          </cell>
          <cell r="C60">
            <v>1100</v>
          </cell>
          <cell r="D60">
            <v>3.3339395041522703E-2</v>
          </cell>
          <cell r="F60">
            <v>1155</v>
          </cell>
          <cell r="G60">
            <v>3.4135240572171655E-2</v>
          </cell>
          <cell r="I60">
            <v>280</v>
          </cell>
          <cell r="J60">
            <v>2.8240040342914774E-2</v>
          </cell>
          <cell r="K60">
            <v>2.9486099410278011E-2</v>
          </cell>
          <cell r="L60">
            <v>838</v>
          </cell>
          <cell r="M60">
            <v>2.8276420569577541E-2</v>
          </cell>
          <cell r="N60">
            <v>0</v>
          </cell>
          <cell r="O60">
            <v>0</v>
          </cell>
          <cell r="P60">
            <v>866</v>
          </cell>
          <cell r="Q60">
            <v>2.8320088949932959E-2</v>
          </cell>
          <cell r="R60"/>
          <cell r="T60">
            <v>866</v>
          </cell>
          <cell r="U60">
            <v>2.8320088949932959E-2</v>
          </cell>
          <cell r="V60"/>
        </row>
        <row r="61">
          <cell r="A61" t="str">
            <v>Catamount Days</v>
          </cell>
          <cell r="B61">
            <v>0</v>
          </cell>
          <cell r="C61">
            <v>185</v>
          </cell>
          <cell r="D61">
            <v>5.6070800751651818E-3</v>
          </cell>
          <cell r="F61">
            <v>249</v>
          </cell>
          <cell r="G61">
            <v>7.3590258895850575E-3</v>
          </cell>
          <cell r="I61">
            <v>145</v>
          </cell>
          <cell r="J61">
            <v>1.4624306606152295E-2</v>
          </cell>
          <cell r="K61">
            <v>1.5269587194608256E-2</v>
          </cell>
          <cell r="L61">
            <v>434</v>
          </cell>
          <cell r="M61">
            <v>1.4644351464435146E-2</v>
          </cell>
          <cell r="N61">
            <v>0</v>
          </cell>
          <cell r="O61">
            <v>0</v>
          </cell>
          <cell r="P61">
            <v>448</v>
          </cell>
          <cell r="Q61">
            <v>1.4650577193498807E-2</v>
          </cell>
          <cell r="R61">
            <v>0</v>
          </cell>
          <cell r="T61">
            <v>448</v>
          </cell>
          <cell r="U61">
            <v>1.4650577193498807E-2</v>
          </cell>
          <cell r="V61">
            <v>0</v>
          </cell>
        </row>
        <row r="62">
          <cell r="A62" t="str">
            <v>Pace VT Days</v>
          </cell>
          <cell r="B62">
            <v>0</v>
          </cell>
          <cell r="C62">
            <v>72</v>
          </cell>
          <cell r="D62">
            <v>2.1822149481723948E-3</v>
          </cell>
          <cell r="F62">
            <v>223</v>
          </cell>
          <cell r="G62">
            <v>6.5906135477006743E-3</v>
          </cell>
          <cell r="I62">
            <v>221</v>
          </cell>
          <cell r="J62">
            <v>2.2289460413514876E-2</v>
          </cell>
          <cell r="K62">
            <v>2.327295703454086E-2</v>
          </cell>
          <cell r="L62">
            <v>661</v>
          </cell>
          <cell r="M62">
            <v>2.2303954649750303E-2</v>
          </cell>
          <cell r="N62">
            <v>-683</v>
          </cell>
          <cell r="O62">
            <v>0</v>
          </cell>
          <cell r="P62">
            <v>0</v>
          </cell>
          <cell r="Q62">
            <v>0</v>
          </cell>
          <cell r="R62">
            <v>0</v>
          </cell>
          <cell r="T62">
            <v>0</v>
          </cell>
          <cell r="U62">
            <v>0</v>
          </cell>
          <cell r="V62">
            <v>0</v>
          </cell>
        </row>
        <row r="63">
          <cell r="A63" t="str">
            <v>Commercial Days</v>
          </cell>
          <cell r="B63">
            <v>0</v>
          </cell>
          <cell r="C63">
            <v>2075</v>
          </cell>
          <cell r="D63">
            <v>6.2890222464690546E-2</v>
          </cell>
          <cell r="F63">
            <v>1593</v>
          </cell>
          <cell r="G63">
            <v>4.7080033100839344E-2</v>
          </cell>
          <cell r="I63">
            <v>482</v>
          </cell>
          <cell r="J63">
            <v>4.861321230458901E-2</v>
          </cell>
          <cell r="K63">
            <v>5.0758213984835723E-2</v>
          </cell>
          <cell r="L63">
            <v>1442</v>
          </cell>
          <cell r="M63">
            <v>4.8657038736671612E-2</v>
          </cell>
          <cell r="N63">
            <v>0</v>
          </cell>
          <cell r="O63">
            <v>0</v>
          </cell>
          <cell r="P63">
            <v>1490</v>
          </cell>
          <cell r="Q63">
            <v>4.8726250040877724E-2</v>
          </cell>
          <cell r="R63"/>
          <cell r="T63">
            <v>1490</v>
          </cell>
          <cell r="U63">
            <v>4.8726250040877724E-2</v>
          </cell>
          <cell r="V63"/>
        </row>
        <row r="64">
          <cell r="A64" t="str">
            <v>Workers Comp Days</v>
          </cell>
          <cell r="B64">
            <v>0</v>
          </cell>
          <cell r="C64">
            <v>39</v>
          </cell>
          <cell r="D64">
            <v>1.1820330969267139E-3</v>
          </cell>
          <cell r="F64">
            <v>49</v>
          </cell>
          <cell r="G64">
            <v>1.4481617212436459E-3</v>
          </cell>
          <cell r="I64">
            <v>9</v>
          </cell>
          <cell r="J64">
            <v>9.0771558245083205E-4</v>
          </cell>
          <cell r="K64">
            <v>9.4776748104465037E-4</v>
          </cell>
          <cell r="L64">
            <v>27</v>
          </cell>
          <cell r="M64">
            <v>9.1105412336347689E-4</v>
          </cell>
          <cell r="N64"/>
          <cell r="O64">
            <v>0</v>
          </cell>
          <cell r="P64">
            <v>28</v>
          </cell>
          <cell r="Q64">
            <v>9.1566107459367543E-4</v>
          </cell>
          <cell r="R64"/>
          <cell r="T64">
            <v>28</v>
          </cell>
          <cell r="U64">
            <v>9.1566107459367543E-4</v>
          </cell>
          <cell r="V64"/>
        </row>
        <row r="65">
          <cell r="A65" t="str">
            <v>Selfpay Days</v>
          </cell>
          <cell r="B65">
            <v>0</v>
          </cell>
          <cell r="C65">
            <v>1550</v>
          </cell>
          <cell r="D65">
            <v>4.6978238467600172E-2</v>
          </cell>
          <cell r="F65">
            <v>1203</v>
          </cell>
          <cell r="G65">
            <v>3.5553847972573591E-2</v>
          </cell>
          <cell r="I65">
            <v>260</v>
          </cell>
          <cell r="J65">
            <v>2.6222894604135148E-2</v>
          </cell>
          <cell r="K65">
            <v>2.737994945240101E-2</v>
          </cell>
          <cell r="L65">
            <v>778</v>
          </cell>
          <cell r="M65">
            <v>2.6251855850992038E-2</v>
          </cell>
          <cell r="N65"/>
          <cell r="P65">
            <v>804</v>
          </cell>
          <cell r="Q65">
            <v>2.6292553713332681E-2</v>
          </cell>
          <cell r="R65"/>
          <cell r="T65">
            <v>804</v>
          </cell>
          <cell r="U65">
            <v>2.6292553713332681E-2</v>
          </cell>
          <cell r="V65"/>
        </row>
        <row r="66">
          <cell r="A66" t="str">
            <v>TOTAL PATIENT DAYS</v>
          </cell>
          <cell r="B66">
            <v>0</v>
          </cell>
          <cell r="C66">
            <v>32994</v>
          </cell>
          <cell r="D66">
            <v>1</v>
          </cell>
          <cell r="F66">
            <v>33836</v>
          </cell>
          <cell r="G66">
            <v>0.99999999999999978</v>
          </cell>
          <cell r="I66">
            <v>9915</v>
          </cell>
          <cell r="J66">
            <v>1</v>
          </cell>
          <cell r="K66">
            <v>0</v>
          </cell>
          <cell r="L66">
            <v>29636</v>
          </cell>
          <cell r="M66">
            <v>0.99999999999999978</v>
          </cell>
          <cell r="N66"/>
          <cell r="P66">
            <v>30579</v>
          </cell>
          <cell r="Q66">
            <v>1</v>
          </cell>
          <cell r="R66"/>
          <cell r="T66">
            <v>30579</v>
          </cell>
          <cell r="U66">
            <v>1</v>
          </cell>
          <cell r="V66"/>
        </row>
        <row r="67">
          <cell r="A67">
            <v>0</v>
          </cell>
          <cell r="B67">
            <v>0</v>
          </cell>
          <cell r="D67">
            <v>0</v>
          </cell>
          <cell r="G67">
            <v>0</v>
          </cell>
          <cell r="J67">
            <v>0</v>
          </cell>
          <cell r="L67"/>
          <cell r="M67">
            <v>0</v>
          </cell>
          <cell r="N67">
            <v>0</v>
          </cell>
          <cell r="P67"/>
          <cell r="Q67">
            <v>0</v>
          </cell>
          <cell r="R67">
            <v>0</v>
          </cell>
          <cell r="T67"/>
          <cell r="U67">
            <v>0</v>
          </cell>
          <cell r="V67">
            <v>0</v>
          </cell>
        </row>
        <row r="68">
          <cell r="A68" t="str">
            <v xml:space="preserve">DISCHARGES BY PAYOR </v>
          </cell>
          <cell r="B68">
            <v>0</v>
          </cell>
          <cell r="D68">
            <v>0</v>
          </cell>
          <cell r="G68">
            <v>0</v>
          </cell>
          <cell r="J68">
            <v>0</v>
          </cell>
          <cell r="M68">
            <v>0</v>
          </cell>
          <cell r="N68">
            <v>0</v>
          </cell>
          <cell r="Q68">
            <v>0</v>
          </cell>
          <cell r="R68">
            <v>0</v>
          </cell>
          <cell r="T68">
            <v>0</v>
          </cell>
          <cell r="U68">
            <v>0</v>
          </cell>
          <cell r="V68">
            <v>0</v>
          </cell>
        </row>
        <row r="69">
          <cell r="A69" t="str">
            <v>Medicare IP DRG Discharges</v>
          </cell>
          <cell r="B69">
            <v>0</v>
          </cell>
          <cell r="C69">
            <v>3293</v>
          </cell>
          <cell r="D69">
            <v>0.46862103315781983</v>
          </cell>
          <cell r="F69">
            <v>3095</v>
          </cell>
          <cell r="G69">
            <v>0.4523531131248173</v>
          </cell>
          <cell r="I69">
            <v>1013</v>
          </cell>
          <cell r="J69">
            <v>0.46639042357274402</v>
          </cell>
          <cell r="K69">
            <v>0</v>
          </cell>
          <cell r="L69">
            <v>2884</v>
          </cell>
          <cell r="M69">
            <v>0.46644023936600354</v>
          </cell>
          <cell r="N69">
            <v>64</v>
          </cell>
          <cell r="O69">
            <v>0</v>
          </cell>
          <cell r="P69">
            <v>2994</v>
          </cell>
          <cell r="Q69">
            <v>0.47659980897803245</v>
          </cell>
          <cell r="R69"/>
          <cell r="T69">
            <v>2994</v>
          </cell>
          <cell r="U69">
            <v>0.47659980897803245</v>
          </cell>
          <cell r="V69"/>
        </row>
        <row r="70">
          <cell r="A70" t="str">
            <v>Medicare Rehab Discharges</v>
          </cell>
          <cell r="B70">
            <v>0</v>
          </cell>
          <cell r="C70">
            <v>0</v>
          </cell>
          <cell r="D70">
            <v>0</v>
          </cell>
          <cell r="F70">
            <v>147</v>
          </cell>
          <cell r="G70">
            <v>2.1484945922244959E-2</v>
          </cell>
          <cell r="I70">
            <v>0</v>
          </cell>
          <cell r="J70">
            <v>0</v>
          </cell>
          <cell r="K70">
            <v>0</v>
          </cell>
          <cell r="L70">
            <v>0</v>
          </cell>
          <cell r="M70">
            <v>0</v>
          </cell>
          <cell r="N70">
            <v>0</v>
          </cell>
          <cell r="O70">
            <v>0</v>
          </cell>
          <cell r="P70">
            <v>0</v>
          </cell>
          <cell r="Q70">
            <v>0</v>
          </cell>
          <cell r="R70"/>
          <cell r="T70">
            <v>0</v>
          </cell>
          <cell r="U70">
            <v>0</v>
          </cell>
          <cell r="V70"/>
        </row>
        <row r="71">
          <cell r="A71" t="str">
            <v>Medicare Psych Discharges</v>
          </cell>
          <cell r="B71">
            <v>0</v>
          </cell>
          <cell r="C71">
            <v>157</v>
          </cell>
          <cell r="D71">
            <v>2.2342393624590864E-2</v>
          </cell>
          <cell r="F71">
            <v>148</v>
          </cell>
          <cell r="G71">
            <v>2.1631102016954108E-2</v>
          </cell>
          <cell r="I71">
            <v>54</v>
          </cell>
          <cell r="J71">
            <v>2.4861878453038673E-2</v>
          </cell>
          <cell r="L71">
            <v>154</v>
          </cell>
          <cell r="M71">
            <v>2.4907003072941938E-2</v>
          </cell>
          <cell r="N71">
            <v>0</v>
          </cell>
          <cell r="O71">
            <v>0</v>
          </cell>
          <cell r="P71">
            <v>156</v>
          </cell>
          <cell r="Q71">
            <v>2.4832855778414518E-2</v>
          </cell>
          <cell r="R71"/>
          <cell r="T71">
            <v>156</v>
          </cell>
          <cell r="U71">
            <v>2.4832855778414518E-2</v>
          </cell>
          <cell r="V71"/>
        </row>
        <row r="72">
          <cell r="A72" t="str">
            <v>Medicaid DRG Discharges</v>
          </cell>
          <cell r="B72">
            <v>0</v>
          </cell>
          <cell r="C72">
            <v>1255</v>
          </cell>
          <cell r="D72">
            <v>0.17859684075707982</v>
          </cell>
          <cell r="F72">
            <v>1210</v>
          </cell>
          <cell r="G72">
            <v>0.17684887459807075</v>
          </cell>
          <cell r="I72">
            <v>348</v>
          </cell>
          <cell r="J72">
            <v>0.16022099447513813</v>
          </cell>
          <cell r="L72">
            <v>990</v>
          </cell>
          <cell r="M72">
            <v>0.16011644832605532</v>
          </cell>
          <cell r="N72">
            <v>0</v>
          </cell>
          <cell r="P72">
            <v>1007</v>
          </cell>
          <cell r="Q72">
            <v>0.16029926774912448</v>
          </cell>
          <cell r="R72"/>
          <cell r="T72">
            <v>1007</v>
          </cell>
          <cell r="U72">
            <v>0.16029926774912448</v>
          </cell>
          <cell r="V72"/>
        </row>
        <row r="73">
          <cell r="A73" t="str">
            <v>Medicaid Rehab Discharges</v>
          </cell>
          <cell r="B73">
            <v>0</v>
          </cell>
          <cell r="C73">
            <v>0</v>
          </cell>
          <cell r="D73">
            <v>0</v>
          </cell>
          <cell r="F73">
            <v>15</v>
          </cell>
          <cell r="G73">
            <v>2.1923414206372407E-3</v>
          </cell>
          <cell r="I73">
            <v>0</v>
          </cell>
          <cell r="J73">
            <v>0</v>
          </cell>
          <cell r="L73">
            <v>0</v>
          </cell>
          <cell r="M73">
            <v>0</v>
          </cell>
          <cell r="N73">
            <v>0</v>
          </cell>
          <cell r="P73">
            <v>0</v>
          </cell>
          <cell r="Q73">
            <v>0</v>
          </cell>
          <cell r="R73"/>
          <cell r="T73">
            <v>0</v>
          </cell>
          <cell r="U73">
            <v>0</v>
          </cell>
          <cell r="V73"/>
        </row>
        <row r="74">
          <cell r="A74" t="str">
            <v>Medicaid Psych Discharges</v>
          </cell>
          <cell r="B74">
            <v>0</v>
          </cell>
          <cell r="C74">
            <v>268</v>
          </cell>
          <cell r="D74">
            <v>3.8138608225416253E-2</v>
          </cell>
          <cell r="F74">
            <v>225</v>
          </cell>
          <cell r="G74">
            <v>3.2885121309558611E-2</v>
          </cell>
          <cell r="I74">
            <v>77</v>
          </cell>
          <cell r="J74">
            <v>3.5451197053406998E-2</v>
          </cell>
          <cell r="L74">
            <v>219</v>
          </cell>
          <cell r="M74">
            <v>3.5419699175157693E-2</v>
          </cell>
          <cell r="N74">
            <v>0</v>
          </cell>
          <cell r="P74">
            <v>223</v>
          </cell>
          <cell r="Q74">
            <v>3.5498248965297678E-2</v>
          </cell>
          <cell r="R74"/>
          <cell r="T74">
            <v>223</v>
          </cell>
          <cell r="U74">
            <v>3.5498248965297678E-2</v>
          </cell>
          <cell r="V74"/>
        </row>
        <row r="75">
          <cell r="A75" t="str">
            <v>BCBS Discharges</v>
          </cell>
          <cell r="B75">
            <v>0</v>
          </cell>
          <cell r="C75">
            <v>935</v>
          </cell>
          <cell r="D75">
            <v>0.13305820407001565</v>
          </cell>
          <cell r="F75">
            <v>875</v>
          </cell>
          <cell r="G75">
            <v>0.12788658287050569</v>
          </cell>
          <cell r="I75">
            <v>295</v>
          </cell>
          <cell r="J75">
            <v>0.13581952117863719</v>
          </cell>
          <cell r="L75">
            <v>840</v>
          </cell>
          <cell r="M75">
            <v>0.1358563803978651</v>
          </cell>
          <cell r="N75">
            <v>0</v>
          </cell>
          <cell r="P75">
            <v>853</v>
          </cell>
          <cell r="Q75">
            <v>0.13578478191658708</v>
          </cell>
          <cell r="R75"/>
          <cell r="T75">
            <v>853</v>
          </cell>
          <cell r="U75">
            <v>0.13578478191658708</v>
          </cell>
          <cell r="V75"/>
        </row>
        <row r="76">
          <cell r="A76" t="str">
            <v>BCBS Psych Discharges</v>
          </cell>
          <cell r="B76">
            <v>0</v>
          </cell>
          <cell r="C76">
            <v>36</v>
          </cell>
          <cell r="D76">
            <v>5.1230966272947202E-3</v>
          </cell>
          <cell r="F76">
            <v>46</v>
          </cell>
          <cell r="G76">
            <v>6.7231803566208713E-3</v>
          </cell>
          <cell r="I76">
            <v>15</v>
          </cell>
          <cell r="J76">
            <v>6.9060773480662981E-3</v>
          </cell>
          <cell r="L76">
            <v>43</v>
          </cell>
          <cell r="M76">
            <v>6.9545528060811906E-3</v>
          </cell>
          <cell r="N76">
            <v>0</v>
          </cell>
          <cell r="P76">
            <v>43</v>
          </cell>
          <cell r="Q76">
            <v>6.8449538363578475E-3</v>
          </cell>
          <cell r="R76"/>
          <cell r="T76">
            <v>43</v>
          </cell>
          <cell r="U76">
            <v>6.8449538363578475E-3</v>
          </cell>
          <cell r="V76"/>
        </row>
        <row r="77">
          <cell r="A77" t="str">
            <v>M'care HMO Discharges</v>
          </cell>
          <cell r="B77">
            <v>0</v>
          </cell>
          <cell r="C77">
            <v>158</v>
          </cell>
          <cell r="D77">
            <v>2.2484701864237941E-2</v>
          </cell>
          <cell r="F77">
            <v>207</v>
          </cell>
          <cell r="G77">
            <v>3.0254311604793919E-2</v>
          </cell>
          <cell r="I77">
            <v>72</v>
          </cell>
          <cell r="J77">
            <v>3.3149171270718231E-2</v>
          </cell>
          <cell r="L77">
            <v>205</v>
          </cell>
          <cell r="M77">
            <v>3.3155426168526604E-2</v>
          </cell>
          <cell r="N77">
            <v>0</v>
          </cell>
          <cell r="P77">
            <v>208</v>
          </cell>
          <cell r="Q77">
            <v>3.3110474371219355E-2</v>
          </cell>
          <cell r="R77"/>
          <cell r="T77">
            <v>208</v>
          </cell>
          <cell r="U77">
            <v>3.3110474371219355E-2</v>
          </cell>
          <cell r="V77"/>
        </row>
        <row r="78">
          <cell r="A78" t="str">
            <v>Catamount Discharges</v>
          </cell>
          <cell r="B78">
            <v>0</v>
          </cell>
          <cell r="C78">
            <v>42</v>
          </cell>
          <cell r="D78">
            <v>5.9769460651771739E-3</v>
          </cell>
          <cell r="F78">
            <v>56</v>
          </cell>
          <cell r="G78">
            <v>8.1847413037123649E-3</v>
          </cell>
          <cell r="I78">
            <v>36</v>
          </cell>
          <cell r="J78">
            <v>1.6574585635359115E-2</v>
          </cell>
          <cell r="L78">
            <v>102</v>
          </cell>
          <cell r="M78">
            <v>1.6496846191169336E-2</v>
          </cell>
          <cell r="N78">
            <v>0</v>
          </cell>
          <cell r="P78">
            <v>104</v>
          </cell>
          <cell r="Q78">
            <v>1.6555237185609677E-2</v>
          </cell>
          <cell r="R78">
            <v>0</v>
          </cell>
          <cell r="T78">
            <v>104</v>
          </cell>
          <cell r="U78">
            <v>1.6555237185609677E-2</v>
          </cell>
          <cell r="V78">
            <v>0</v>
          </cell>
        </row>
        <row r="79">
          <cell r="A79" t="str">
            <v>Pace VT Discharges</v>
          </cell>
          <cell r="B79">
            <v>0</v>
          </cell>
          <cell r="C79">
            <v>21</v>
          </cell>
          <cell r="D79">
            <v>2.9884730325885869E-3</v>
          </cell>
          <cell r="F79">
            <v>38</v>
          </cell>
          <cell r="G79">
            <v>5.553931598947676E-3</v>
          </cell>
          <cell r="I79">
            <v>22</v>
          </cell>
          <cell r="J79">
            <v>1.0128913443830571E-2</v>
          </cell>
          <cell r="L79">
            <v>63</v>
          </cell>
          <cell r="M79">
            <v>1.0189228529839884E-2</v>
          </cell>
          <cell r="N79">
            <v>-64</v>
          </cell>
          <cell r="P79">
            <v>0</v>
          </cell>
          <cell r="Q79">
            <v>0</v>
          </cell>
          <cell r="R79">
            <v>0</v>
          </cell>
          <cell r="T79">
            <v>0</v>
          </cell>
          <cell r="U79">
            <v>0</v>
          </cell>
          <cell r="V79">
            <v>0</v>
          </cell>
        </row>
        <row r="80">
          <cell r="A80" t="str">
            <v>Commercial Discharges</v>
          </cell>
          <cell r="B80">
            <v>0</v>
          </cell>
          <cell r="C80">
            <v>543</v>
          </cell>
          <cell r="D80">
            <v>7.7273374128362035E-2</v>
          </cell>
          <cell r="F80">
            <v>494</v>
          </cell>
          <cell r="G80">
            <v>7.2201110786319786E-2</v>
          </cell>
          <cell r="I80">
            <v>170</v>
          </cell>
          <cell r="J80">
            <v>7.8268876611418042E-2</v>
          </cell>
          <cell r="L80">
            <v>484</v>
          </cell>
          <cell r="M80">
            <v>7.8279152514960371E-2</v>
          </cell>
          <cell r="N80">
            <v>0</v>
          </cell>
          <cell r="P80">
            <v>492</v>
          </cell>
          <cell r="Q80">
            <v>7.8319006685768869E-2</v>
          </cell>
          <cell r="R80"/>
          <cell r="T80">
            <v>492</v>
          </cell>
          <cell r="U80">
            <v>7.8319006685768869E-2</v>
          </cell>
          <cell r="V80"/>
        </row>
        <row r="81">
          <cell r="A81" t="str">
            <v>Workers Comp Discharges</v>
          </cell>
          <cell r="B81">
            <v>0</v>
          </cell>
          <cell r="C81">
            <v>15</v>
          </cell>
          <cell r="D81">
            <v>2.1346235947061333E-3</v>
          </cell>
          <cell r="F81">
            <v>21</v>
          </cell>
          <cell r="G81">
            <v>3.0692779888921366E-3</v>
          </cell>
          <cell r="I81">
            <v>5</v>
          </cell>
          <cell r="J81">
            <v>2.3020257826887663E-3</v>
          </cell>
          <cell r="L81">
            <v>14</v>
          </cell>
          <cell r="M81">
            <v>2.2642730066310852E-3</v>
          </cell>
          <cell r="N81"/>
          <cell r="P81">
            <v>14</v>
          </cell>
          <cell r="Q81">
            <v>2.2285896211397642E-3</v>
          </cell>
          <cell r="R81"/>
          <cell r="T81">
            <v>14</v>
          </cell>
          <cell r="U81">
            <v>2.2285896211397642E-3</v>
          </cell>
          <cell r="V81"/>
        </row>
        <row r="82">
          <cell r="A82" t="str">
            <v>Selfpay Discharges</v>
          </cell>
          <cell r="B82">
            <v>0</v>
          </cell>
          <cell r="C82">
            <v>304</v>
          </cell>
          <cell r="D82">
            <v>4.3261704852710969E-2</v>
          </cell>
          <cell r="F82">
            <v>265</v>
          </cell>
          <cell r="G82">
            <v>3.8731365097924582E-2</v>
          </cell>
          <cell r="I82">
            <v>65</v>
          </cell>
          <cell r="J82">
            <v>2.9926335174953959E-2</v>
          </cell>
          <cell r="L82">
            <v>185</v>
          </cell>
          <cell r="M82">
            <v>2.9920750444767913E-2</v>
          </cell>
          <cell r="N82"/>
          <cell r="P82">
            <v>188</v>
          </cell>
          <cell r="Q82">
            <v>2.9926774912448266E-2</v>
          </cell>
          <cell r="R82"/>
          <cell r="T82">
            <v>188</v>
          </cell>
          <cell r="U82">
            <v>2.9926774912448266E-2</v>
          </cell>
          <cell r="V82"/>
        </row>
        <row r="83">
          <cell r="A83" t="str">
            <v>TOTAL DISCHARGES</v>
          </cell>
          <cell r="B83">
            <v>0</v>
          </cell>
          <cell r="C83">
            <v>7027</v>
          </cell>
          <cell r="D83">
            <v>0.99999999999999989</v>
          </cell>
          <cell r="E83">
            <v>0</v>
          </cell>
          <cell r="F83">
            <v>6842</v>
          </cell>
          <cell r="G83">
            <v>1</v>
          </cell>
          <cell r="H83">
            <v>0</v>
          </cell>
          <cell r="I83">
            <v>2172</v>
          </cell>
          <cell r="J83">
            <v>0.99999999999999989</v>
          </cell>
          <cell r="K83">
            <v>0</v>
          </cell>
          <cell r="L83">
            <v>6183</v>
          </cell>
          <cell r="M83">
            <v>0.99999999999999989</v>
          </cell>
          <cell r="N83"/>
          <cell r="P83">
            <v>6282</v>
          </cell>
          <cell r="Q83">
            <v>1</v>
          </cell>
          <cell r="R83"/>
          <cell r="T83">
            <v>6282</v>
          </cell>
          <cell r="U83">
            <v>1</v>
          </cell>
          <cell r="V83"/>
        </row>
        <row r="84">
          <cell r="A84">
            <v>0</v>
          </cell>
          <cell r="B84">
            <v>0</v>
          </cell>
          <cell r="C84">
            <v>0</v>
          </cell>
          <cell r="D84">
            <v>0</v>
          </cell>
          <cell r="E84">
            <v>0</v>
          </cell>
          <cell r="F84">
            <v>0</v>
          </cell>
          <cell r="G84">
            <v>0</v>
          </cell>
          <cell r="H84">
            <v>0</v>
          </cell>
          <cell r="I84">
            <v>0</v>
          </cell>
          <cell r="J84">
            <v>0</v>
          </cell>
          <cell r="K84">
            <v>0</v>
          </cell>
          <cell r="L84"/>
          <cell r="M84">
            <v>0</v>
          </cell>
          <cell r="N84">
            <v>0</v>
          </cell>
          <cell r="P84"/>
          <cell r="Q84">
            <v>0</v>
          </cell>
          <cell r="R84">
            <v>0</v>
          </cell>
          <cell r="T84"/>
          <cell r="U84">
            <v>0</v>
          </cell>
          <cell r="V84">
            <v>0</v>
          </cell>
        </row>
        <row r="85">
          <cell r="A85" t="str">
            <v>Medicare Swing Bed Discharges</v>
          </cell>
          <cell r="B85">
            <v>0</v>
          </cell>
          <cell r="C85">
            <v>26</v>
          </cell>
          <cell r="D85">
            <v>3.7000142308239647E-3</v>
          </cell>
          <cell r="E85">
            <v>0</v>
          </cell>
          <cell r="F85">
            <v>29</v>
          </cell>
          <cell r="G85">
            <v>4.2385267465653315E-3</v>
          </cell>
          <cell r="H85">
            <v>0</v>
          </cell>
          <cell r="I85">
            <v>7</v>
          </cell>
          <cell r="J85">
            <v>3.2228360957642726E-3</v>
          </cell>
          <cell r="K85">
            <v>0</v>
          </cell>
          <cell r="L85">
            <v>29.866666666666667</v>
          </cell>
          <cell r="M85">
            <v>4.8304490808129819E-3</v>
          </cell>
          <cell r="N85">
            <v>0</v>
          </cell>
          <cell r="P85">
            <v>29.866666666666667</v>
          </cell>
          <cell r="Q85">
            <v>4.7543245250981645E-3</v>
          </cell>
          <cell r="R85">
            <v>0</v>
          </cell>
          <cell r="T85">
            <v>29.866666666666667</v>
          </cell>
          <cell r="U85">
            <v>4.7543245250981645E-3</v>
          </cell>
        </row>
        <row r="86">
          <cell r="A86">
            <v>0</v>
          </cell>
          <cell r="B86">
            <v>0</v>
          </cell>
          <cell r="C86">
            <v>0</v>
          </cell>
          <cell r="D86">
            <v>0</v>
          </cell>
          <cell r="E86">
            <v>0</v>
          </cell>
          <cell r="F86">
            <v>0</v>
          </cell>
          <cell r="G86">
            <v>0</v>
          </cell>
          <cell r="H86">
            <v>0</v>
          </cell>
          <cell r="I86">
            <v>0</v>
          </cell>
          <cell r="J86">
            <v>0</v>
          </cell>
          <cell r="K86">
            <v>0</v>
          </cell>
          <cell r="L86">
            <v>0</v>
          </cell>
          <cell r="M86">
            <v>0</v>
          </cell>
          <cell r="N86">
            <v>0</v>
          </cell>
          <cell r="Q86">
            <v>0</v>
          </cell>
          <cell r="R86">
            <v>0</v>
          </cell>
          <cell r="U86">
            <v>0</v>
          </cell>
          <cell r="V86">
            <v>0</v>
          </cell>
        </row>
        <row r="87">
          <cell r="A87" t="str">
            <v>AVERAGE LENGTH OF STAY</v>
          </cell>
          <cell r="B87">
            <v>0</v>
          </cell>
          <cell r="C87">
            <v>0</v>
          </cell>
          <cell r="D87">
            <v>0</v>
          </cell>
          <cell r="E87">
            <v>0</v>
          </cell>
          <cell r="F87">
            <v>0</v>
          </cell>
          <cell r="G87">
            <v>0</v>
          </cell>
          <cell r="H87">
            <v>0</v>
          </cell>
          <cell r="I87">
            <v>0</v>
          </cell>
          <cell r="J87">
            <v>0</v>
          </cell>
          <cell r="K87">
            <v>0</v>
          </cell>
          <cell r="L87">
            <v>0</v>
          </cell>
        </row>
        <row r="88">
          <cell r="A88" t="str">
            <v>Medicare IP DRG</v>
          </cell>
          <cell r="B88">
            <v>0</v>
          </cell>
          <cell r="C88">
            <v>4.4479198299423022</v>
          </cell>
          <cell r="D88">
            <v>0</v>
          </cell>
          <cell r="E88">
            <v>0</v>
          </cell>
          <cell r="F88">
            <v>4.5386106623586429</v>
          </cell>
          <cell r="G88">
            <v>0</v>
          </cell>
          <cell r="H88">
            <v>0</v>
          </cell>
          <cell r="I88">
            <v>4.4106614017768999</v>
          </cell>
          <cell r="J88">
            <v>0</v>
          </cell>
          <cell r="K88">
            <v>0</v>
          </cell>
          <cell r="L88">
            <v>4.6348821081830787</v>
          </cell>
          <cell r="P88">
            <v>4.8410153640614562</v>
          </cell>
          <cell r="T88">
            <v>4.8410153640614562</v>
          </cell>
        </row>
        <row r="89">
          <cell r="A89" t="str">
            <v>Medicare Rehab</v>
          </cell>
          <cell r="B89">
            <v>0</v>
          </cell>
          <cell r="C89">
            <v>0</v>
          </cell>
          <cell r="D89">
            <v>0</v>
          </cell>
          <cell r="E89">
            <v>0</v>
          </cell>
          <cell r="F89">
            <v>13.36734693877551</v>
          </cell>
          <cell r="G89">
            <v>0</v>
          </cell>
          <cell r="H89">
            <v>0</v>
          </cell>
          <cell r="I89">
            <v>0</v>
          </cell>
          <cell r="J89">
            <v>0</v>
          </cell>
          <cell r="K89">
            <v>0</v>
          </cell>
          <cell r="L89">
            <v>0</v>
          </cell>
          <cell r="P89">
            <v>0</v>
          </cell>
          <cell r="T89">
            <v>0</v>
          </cell>
        </row>
        <row r="90">
          <cell r="A90" t="str">
            <v>Medicare Psych</v>
          </cell>
          <cell r="B90">
            <v>0</v>
          </cell>
          <cell r="C90">
            <v>15.694267515923567</v>
          </cell>
          <cell r="D90">
            <v>0</v>
          </cell>
          <cell r="E90">
            <v>0</v>
          </cell>
          <cell r="F90">
            <v>17.70945945945946</v>
          </cell>
          <cell r="G90">
            <v>0</v>
          </cell>
          <cell r="H90">
            <v>0</v>
          </cell>
          <cell r="I90">
            <v>17.092592592592592</v>
          </cell>
          <cell r="J90">
            <v>0</v>
          </cell>
          <cell r="K90">
            <v>0</v>
          </cell>
          <cell r="L90">
            <v>17.928571428571427</v>
          </cell>
          <cell r="P90">
            <v>18.28846153846154</v>
          </cell>
          <cell r="T90">
            <v>18.28846153846154</v>
          </cell>
        </row>
        <row r="91">
          <cell r="A91" t="str">
            <v>Medicaid DRG</v>
          </cell>
          <cell r="B91">
            <v>0</v>
          </cell>
          <cell r="C91">
            <v>3.0262948207171316</v>
          </cell>
          <cell r="D91">
            <v>0</v>
          </cell>
          <cell r="E91">
            <v>0</v>
          </cell>
          <cell r="F91">
            <v>3.0768595041322313</v>
          </cell>
          <cell r="G91">
            <v>0</v>
          </cell>
          <cell r="H91">
            <v>0</v>
          </cell>
          <cell r="I91">
            <v>3.1637931034482758</v>
          </cell>
          <cell r="J91">
            <v>0</v>
          </cell>
          <cell r="K91">
            <v>0</v>
          </cell>
          <cell r="L91">
            <v>3.3272727272727272</v>
          </cell>
          <cell r="P91">
            <v>3.3793445878848063</v>
          </cell>
          <cell r="T91">
            <v>3.3793445878848063</v>
          </cell>
        </row>
        <row r="92">
          <cell r="A92" t="str">
            <v>Medicaid Rehab</v>
          </cell>
          <cell r="B92">
            <v>0</v>
          </cell>
          <cell r="C92">
            <v>0</v>
          </cell>
          <cell r="D92">
            <v>0</v>
          </cell>
          <cell r="E92">
            <v>0</v>
          </cell>
          <cell r="F92">
            <v>14.533333333333333</v>
          </cell>
          <cell r="G92">
            <v>0</v>
          </cell>
          <cell r="H92">
            <v>0</v>
          </cell>
          <cell r="I92">
            <v>0</v>
          </cell>
          <cell r="J92">
            <v>0</v>
          </cell>
          <cell r="K92">
            <v>0</v>
          </cell>
          <cell r="L92">
            <v>0</v>
          </cell>
          <cell r="P92">
            <v>0</v>
          </cell>
          <cell r="T92">
            <v>0</v>
          </cell>
        </row>
        <row r="93">
          <cell r="A93" t="str">
            <v>Medicaid Psych</v>
          </cell>
          <cell r="B93">
            <v>0</v>
          </cell>
          <cell r="C93">
            <v>8.16044776119403</v>
          </cell>
          <cell r="D93">
            <v>0</v>
          </cell>
          <cell r="E93">
            <v>0</v>
          </cell>
          <cell r="F93">
            <v>7.7022222222222219</v>
          </cell>
          <cell r="G93">
            <v>0</v>
          </cell>
          <cell r="H93">
            <v>0</v>
          </cell>
          <cell r="I93">
            <v>8.3376623376623371</v>
          </cell>
          <cell r="J93">
            <v>0</v>
          </cell>
          <cell r="K93">
            <v>0</v>
          </cell>
          <cell r="L93">
            <v>8.7716894977168955</v>
          </cell>
          <cell r="P93">
            <v>8.896860986547086</v>
          </cell>
          <cell r="T93">
            <v>8.896860986547086</v>
          </cell>
        </row>
        <row r="94">
          <cell r="A94" t="str">
            <v>Blue Cross</v>
          </cell>
          <cell r="B94">
            <v>0</v>
          </cell>
          <cell r="C94">
            <v>3.635427394438723</v>
          </cell>
          <cell r="D94">
            <v>0</v>
          </cell>
          <cell r="E94">
            <v>0</v>
          </cell>
          <cell r="F94">
            <v>3.4158523344191098</v>
          </cell>
          <cell r="G94">
            <v>0</v>
          </cell>
          <cell r="H94">
            <v>0</v>
          </cell>
          <cell r="I94">
            <v>3.1129032258064515</v>
          </cell>
          <cell r="J94">
            <v>0</v>
          </cell>
          <cell r="K94">
            <v>0</v>
          </cell>
          <cell r="L94">
            <v>3.2695356738391848</v>
          </cell>
          <cell r="P94">
            <v>3.3292410714285716</v>
          </cell>
          <cell r="T94">
            <v>3.3292410714285716</v>
          </cell>
        </row>
        <row r="95">
          <cell r="A95" t="str">
            <v>M'care HMO</v>
          </cell>
          <cell r="B95">
            <v>0</v>
          </cell>
          <cell r="C95">
            <v>6.962025316455696</v>
          </cell>
          <cell r="D95">
            <v>0</v>
          </cell>
          <cell r="E95">
            <v>0</v>
          </cell>
          <cell r="F95">
            <v>5.5797101449275361</v>
          </cell>
          <cell r="G95">
            <v>0</v>
          </cell>
          <cell r="H95">
            <v>0</v>
          </cell>
          <cell r="I95">
            <v>3.8888888888888888</v>
          </cell>
          <cell r="J95">
            <v>0</v>
          </cell>
          <cell r="K95">
            <v>0</v>
          </cell>
          <cell r="L95">
            <v>4.0878048780487806</v>
          </cell>
          <cell r="P95">
            <v>4.1634615384615383</v>
          </cell>
          <cell r="T95">
            <v>4.1634615384615383</v>
          </cell>
        </row>
        <row r="96">
          <cell r="A96" t="str">
            <v>Catamount</v>
          </cell>
          <cell r="B96">
            <v>0</v>
          </cell>
          <cell r="C96">
            <v>4.4047619047619051</v>
          </cell>
          <cell r="D96">
            <v>0</v>
          </cell>
          <cell r="E96">
            <v>0</v>
          </cell>
          <cell r="F96">
            <v>4.4464285714285712</v>
          </cell>
          <cell r="G96">
            <v>0</v>
          </cell>
          <cell r="H96">
            <v>0</v>
          </cell>
          <cell r="I96">
            <v>4.0277777777777777</v>
          </cell>
          <cell r="J96">
            <v>0</v>
          </cell>
          <cell r="K96">
            <v>0</v>
          </cell>
          <cell r="L96">
            <v>4.2549019607843137</v>
          </cell>
          <cell r="P96">
            <v>4.3076923076923075</v>
          </cell>
          <cell r="T96">
            <v>4.3076923076923075</v>
          </cell>
        </row>
        <row r="97">
          <cell r="A97" t="str">
            <v>Pace VT</v>
          </cell>
          <cell r="B97">
            <v>0</v>
          </cell>
          <cell r="C97">
            <v>3.4285714285714284</v>
          </cell>
          <cell r="D97">
            <v>0</v>
          </cell>
          <cell r="E97">
            <v>0</v>
          </cell>
          <cell r="F97">
            <v>5.8684210526315788</v>
          </cell>
          <cell r="G97">
            <v>0</v>
          </cell>
          <cell r="H97">
            <v>0</v>
          </cell>
          <cell r="I97">
            <v>10.045454545454545</v>
          </cell>
          <cell r="J97">
            <v>0</v>
          </cell>
          <cell r="K97">
            <v>0</v>
          </cell>
          <cell r="L97">
            <v>10.492063492063492</v>
          </cell>
          <cell r="P97">
            <v>0</v>
          </cell>
          <cell r="T97">
            <v>0</v>
          </cell>
        </row>
        <row r="98">
          <cell r="A98" t="str">
            <v>Commercial</v>
          </cell>
          <cell r="B98">
            <v>0</v>
          </cell>
          <cell r="C98">
            <v>3.8213627992633517</v>
          </cell>
          <cell r="D98">
            <v>0</v>
          </cell>
          <cell r="E98">
            <v>0</v>
          </cell>
          <cell r="F98">
            <v>3.2246963562753037</v>
          </cell>
          <cell r="G98">
            <v>0</v>
          </cell>
          <cell r="H98">
            <v>0</v>
          </cell>
          <cell r="I98">
            <v>2.835294117647059</v>
          </cell>
          <cell r="J98">
            <v>0</v>
          </cell>
          <cell r="K98">
            <v>0</v>
          </cell>
          <cell r="L98">
            <v>2.9793388429752068</v>
          </cell>
          <cell r="P98">
            <v>3.0284552845528454</v>
          </cell>
          <cell r="T98">
            <v>3.0284552845528454</v>
          </cell>
        </row>
        <row r="99">
          <cell r="A99" t="str">
            <v>Workers Comp</v>
          </cell>
          <cell r="B99">
            <v>0</v>
          </cell>
          <cell r="C99">
            <v>2.6</v>
          </cell>
          <cell r="D99">
            <v>0</v>
          </cell>
          <cell r="E99">
            <v>0</v>
          </cell>
          <cell r="F99">
            <v>2.3333333333333335</v>
          </cell>
          <cell r="G99">
            <v>0</v>
          </cell>
          <cell r="H99">
            <v>0</v>
          </cell>
          <cell r="I99">
            <v>1.8</v>
          </cell>
          <cell r="J99">
            <v>0</v>
          </cell>
          <cell r="K99">
            <v>0</v>
          </cell>
          <cell r="L99">
            <v>1.9285714285714286</v>
          </cell>
          <cell r="P99">
            <v>2</v>
          </cell>
          <cell r="T99">
            <v>2</v>
          </cell>
        </row>
        <row r="100">
          <cell r="A100" t="str">
            <v>Self Pay</v>
          </cell>
          <cell r="B100">
            <v>0</v>
          </cell>
          <cell r="C100">
            <v>5.0986842105263159</v>
          </cell>
          <cell r="D100">
            <v>0</v>
          </cell>
          <cell r="E100">
            <v>0</v>
          </cell>
          <cell r="F100">
            <v>4.5396226415094336</v>
          </cell>
          <cell r="G100">
            <v>0</v>
          </cell>
          <cell r="H100">
            <v>0</v>
          </cell>
          <cell r="I100">
            <v>4</v>
          </cell>
          <cell r="J100">
            <v>0</v>
          </cell>
          <cell r="K100">
            <v>0</v>
          </cell>
          <cell r="L100">
            <v>4.2054054054054051</v>
          </cell>
          <cell r="P100">
            <v>4.2765957446808507</v>
          </cell>
          <cell r="T100">
            <v>4.2765957446808507</v>
          </cell>
        </row>
        <row r="101">
          <cell r="A101" t="str">
            <v>Overall ALOS (exc swing + Level II)</v>
          </cell>
          <cell r="B101">
            <v>0</v>
          </cell>
          <cell r="C101">
            <v>4.5036288601110002</v>
          </cell>
          <cell r="D101">
            <v>0</v>
          </cell>
          <cell r="E101">
            <v>0</v>
          </cell>
          <cell r="F101">
            <v>4.6660333235895939</v>
          </cell>
          <cell r="G101">
            <v>0</v>
          </cell>
          <cell r="H101">
            <v>0</v>
          </cell>
          <cell r="I101">
            <v>4.3720073664825048</v>
          </cell>
          <cell r="J101">
            <v>0</v>
          </cell>
          <cell r="K101">
            <v>0</v>
          </cell>
          <cell r="L101">
            <v>4.5948568655992235</v>
          </cell>
          <cell r="P101">
            <v>4.6725565106653928</v>
          </cell>
          <cell r="T101">
            <v>4.6725565106653928</v>
          </cell>
        </row>
        <row r="102">
          <cell r="A102" t="str">
            <v>Swing Bed ALOS</v>
          </cell>
          <cell r="B102">
            <v>0</v>
          </cell>
          <cell r="C102">
            <v>7.4230769230769234</v>
          </cell>
          <cell r="D102">
            <v>0</v>
          </cell>
          <cell r="E102">
            <v>0</v>
          </cell>
          <cell r="F102">
            <v>14.896551724137931</v>
          </cell>
          <cell r="G102">
            <v>0</v>
          </cell>
          <cell r="H102">
            <v>0</v>
          </cell>
          <cell r="I102">
            <v>10.142857142857142</v>
          </cell>
          <cell r="J102">
            <v>0</v>
          </cell>
          <cell r="K102">
            <v>0</v>
          </cell>
          <cell r="L102">
            <v>7.5</v>
          </cell>
          <cell r="M102">
            <v>0</v>
          </cell>
          <cell r="N102">
            <v>0</v>
          </cell>
          <cell r="O102">
            <v>0</v>
          </cell>
          <cell r="P102">
            <v>7.5</v>
          </cell>
          <cell r="Q102">
            <v>0</v>
          </cell>
          <cell r="R102">
            <v>0</v>
          </cell>
          <cell r="S102">
            <v>0</v>
          </cell>
          <cell r="T102">
            <v>7.5</v>
          </cell>
        </row>
        <row r="103">
          <cell r="A103">
            <v>0</v>
          </cell>
          <cell r="B103">
            <v>0</v>
          </cell>
          <cell r="C103">
            <v>0</v>
          </cell>
          <cell r="D103">
            <v>0</v>
          </cell>
          <cell r="E103">
            <v>0</v>
          </cell>
          <cell r="F103">
            <v>0</v>
          </cell>
          <cell r="G103">
            <v>0</v>
          </cell>
          <cell r="H103">
            <v>0</v>
          </cell>
          <cell r="I103">
            <v>0</v>
          </cell>
          <cell r="J103">
            <v>0</v>
          </cell>
          <cell r="K103">
            <v>0</v>
          </cell>
          <cell r="L103">
            <v>0</v>
          </cell>
          <cell r="P103">
            <v>0</v>
          </cell>
        </row>
        <row r="104">
          <cell r="A104" t="str">
            <v>REVENUE PER DISCHARGE</v>
          </cell>
          <cell r="B104">
            <v>0</v>
          </cell>
          <cell r="C104">
            <v>0</v>
          </cell>
          <cell r="D104">
            <v>0</v>
          </cell>
          <cell r="E104">
            <v>0</v>
          </cell>
          <cell r="F104">
            <v>0</v>
          </cell>
          <cell r="G104">
            <v>0</v>
          </cell>
          <cell r="H104">
            <v>0</v>
          </cell>
          <cell r="I104">
            <v>0</v>
          </cell>
          <cell r="J104">
            <v>0</v>
          </cell>
          <cell r="K104">
            <v>0</v>
          </cell>
          <cell r="L104">
            <v>0</v>
          </cell>
          <cell r="P104">
            <v>0</v>
          </cell>
          <cell r="U104">
            <v>0</v>
          </cell>
          <cell r="V104">
            <v>0</v>
          </cell>
        </row>
        <row r="105">
          <cell r="A105" t="str">
            <v>Medicare IP</v>
          </cell>
          <cell r="B105">
            <v>0</v>
          </cell>
          <cell r="C105">
            <v>25534.905557242637</v>
          </cell>
          <cell r="D105">
            <v>0</v>
          </cell>
          <cell r="E105">
            <v>0</v>
          </cell>
          <cell r="F105">
            <v>23190.084497576736</v>
          </cell>
          <cell r="G105">
            <v>-9.1828068618049916E-2</v>
          </cell>
          <cell r="H105">
            <v>0</v>
          </cell>
          <cell r="I105">
            <v>24766.028627838106</v>
          </cell>
          <cell r="J105">
            <v>6.7957670892749442E-2</v>
          </cell>
          <cell r="K105">
            <v>0</v>
          </cell>
          <cell r="L105">
            <v>26457.462951235877</v>
          </cell>
          <cell r="M105">
            <v>6.8296550440732517E-2</v>
          </cell>
          <cell r="O105">
            <v>0</v>
          </cell>
          <cell r="P105">
            <v>26579.77353261079</v>
          </cell>
          <cell r="Q105">
            <v>4.6229142076224701E-3</v>
          </cell>
          <cell r="R105">
            <v>0</v>
          </cell>
          <cell r="S105">
            <v>0</v>
          </cell>
          <cell r="T105">
            <v>27688.378423513695</v>
          </cell>
          <cell r="U105">
            <v>4.1708590539447407E-2</v>
          </cell>
          <cell r="V105">
            <v>0</v>
          </cell>
        </row>
        <row r="106">
          <cell r="A106" t="str">
            <v>Medicare Rehab</v>
          </cell>
          <cell r="B106">
            <v>0</v>
          </cell>
          <cell r="C106">
            <v>0</v>
          </cell>
          <cell r="D106">
            <v>0</v>
          </cell>
          <cell r="E106">
            <v>0</v>
          </cell>
          <cell r="F106">
            <v>36029.249999999978</v>
          </cell>
          <cell r="G106">
            <v>0</v>
          </cell>
          <cell r="H106">
            <v>0</v>
          </cell>
          <cell r="I106">
            <v>0</v>
          </cell>
          <cell r="J106">
            <v>-1</v>
          </cell>
          <cell r="K106">
            <v>0</v>
          </cell>
          <cell r="L106">
            <v>0</v>
          </cell>
          <cell r="M106">
            <v>0</v>
          </cell>
          <cell r="O106">
            <v>0</v>
          </cell>
          <cell r="P106">
            <v>0</v>
          </cell>
          <cell r="Q106" t="e">
            <v>#DIV/0!</v>
          </cell>
          <cell r="R106">
            <v>0</v>
          </cell>
          <cell r="S106">
            <v>0</v>
          </cell>
          <cell r="T106">
            <v>0</v>
          </cell>
          <cell r="U106" t="e">
            <v>#DIV/0!</v>
          </cell>
          <cell r="V106">
            <v>0</v>
          </cell>
        </row>
        <row r="107">
          <cell r="A107" t="str">
            <v>Medicare Psych</v>
          </cell>
          <cell r="B107">
            <v>0</v>
          </cell>
          <cell r="C107">
            <v>27148.108280254775</v>
          </cell>
          <cell r="D107">
            <v>0</v>
          </cell>
          <cell r="E107">
            <v>0</v>
          </cell>
          <cell r="F107">
            <v>31457.312229729741</v>
          </cell>
          <cell r="G107">
            <v>0.15872943724071981</v>
          </cell>
          <cell r="H107">
            <v>0</v>
          </cell>
          <cell r="I107">
            <v>31553.925925925927</v>
          </cell>
          <cell r="J107">
            <v>3.071263542499278E-3</v>
          </cell>
          <cell r="K107">
            <v>0</v>
          </cell>
          <cell r="L107">
            <v>33651.472874633517</v>
          </cell>
          <cell r="M107">
            <v>6.6474991214458171E-2</v>
          </cell>
          <cell r="O107">
            <v>0</v>
          </cell>
          <cell r="P107">
            <v>33608.847953740376</v>
          </cell>
          <cell r="Q107">
            <v>-1.2666584030938818E-3</v>
          </cell>
          <cell r="R107">
            <v>0</v>
          </cell>
          <cell r="S107">
            <v>0</v>
          </cell>
          <cell r="T107">
            <v>35010.628205128203</v>
          </cell>
          <cell r="U107">
            <v>4.170866711400683E-2</v>
          </cell>
          <cell r="V107">
            <v>0</v>
          </cell>
        </row>
        <row r="108">
          <cell r="A108" t="str">
            <v>Medicaid DRG</v>
          </cell>
          <cell r="B108">
            <v>0</v>
          </cell>
          <cell r="C108">
            <v>12025.153784860559</v>
          </cell>
          <cell r="D108">
            <v>0</v>
          </cell>
          <cell r="E108">
            <v>0</v>
          </cell>
          <cell r="F108">
            <v>12761.278958677689</v>
          </cell>
          <cell r="G108">
            <v>6.1215447801083268E-2</v>
          </cell>
          <cell r="H108">
            <v>0</v>
          </cell>
          <cell r="I108">
            <v>12457.364942528735</v>
          </cell>
          <cell r="J108">
            <v>-2.3815325809666752E-2</v>
          </cell>
          <cell r="K108">
            <v>0</v>
          </cell>
          <cell r="L108">
            <v>13318.271792743917</v>
          </cell>
          <cell r="M108">
            <v>6.9108262797704129E-2</v>
          </cell>
          <cell r="O108">
            <v>0</v>
          </cell>
          <cell r="P108">
            <v>13246.679342442601</v>
          </cell>
          <cell r="Q108">
            <v>-5.3755060277656157E-3</v>
          </cell>
          <cell r="R108">
            <v>0</v>
          </cell>
          <cell r="S108">
            <v>0</v>
          </cell>
          <cell r="T108">
            <v>13799.179741807349</v>
          </cell>
          <cell r="U108">
            <v>4.170859617583756E-2</v>
          </cell>
          <cell r="V108">
            <v>0</v>
          </cell>
        </row>
        <row r="109">
          <cell r="A109" t="str">
            <v>Medicaid Rehab</v>
          </cell>
          <cell r="B109">
            <v>0</v>
          </cell>
          <cell r="C109">
            <v>0</v>
          </cell>
          <cell r="D109">
            <v>0</v>
          </cell>
          <cell r="E109">
            <v>0</v>
          </cell>
          <cell r="F109">
            <v>38029.599999999999</v>
          </cell>
          <cell r="G109">
            <v>0</v>
          </cell>
          <cell r="H109">
            <v>0</v>
          </cell>
          <cell r="I109">
            <v>0</v>
          </cell>
          <cell r="J109">
            <v>-1</v>
          </cell>
          <cell r="K109">
            <v>0</v>
          </cell>
          <cell r="L109">
            <v>0</v>
          </cell>
          <cell r="M109">
            <v>0</v>
          </cell>
          <cell r="O109">
            <v>0</v>
          </cell>
          <cell r="P109">
            <v>0</v>
          </cell>
          <cell r="Q109" t="e">
            <v>#DIV/0!</v>
          </cell>
          <cell r="R109">
            <v>0</v>
          </cell>
          <cell r="S109">
            <v>0</v>
          </cell>
          <cell r="T109">
            <v>0</v>
          </cell>
          <cell r="U109" t="e">
            <v>#DIV/0!</v>
          </cell>
          <cell r="V109">
            <v>0</v>
          </cell>
        </row>
        <row r="110">
          <cell r="A110" t="str">
            <v>Medicaid Psych</v>
          </cell>
          <cell r="B110">
            <v>0</v>
          </cell>
          <cell r="C110">
            <v>10339.690298507463</v>
          </cell>
          <cell r="D110">
            <v>0</v>
          </cell>
          <cell r="E110">
            <v>0</v>
          </cell>
          <cell r="F110">
            <v>13215.329866666667</v>
          </cell>
          <cell r="G110">
            <v>0.27811660554033257</v>
          </cell>
          <cell r="H110">
            <v>0</v>
          </cell>
          <cell r="I110">
            <v>16445.584415584417</v>
          </cell>
          <cell r="J110">
            <v>0.24443238129571748</v>
          </cell>
          <cell r="K110">
            <v>0</v>
          </cell>
          <cell r="L110">
            <v>17586.262785660088</v>
          </cell>
          <cell r="M110">
            <v>6.9360768291987507E-2</v>
          </cell>
          <cell r="O110">
            <v>0</v>
          </cell>
          <cell r="P110">
            <v>17472.950084558128</v>
          </cell>
          <cell r="Q110">
            <v>-6.4432507624278311E-3</v>
          </cell>
          <cell r="R110">
            <v>0</v>
          </cell>
          <cell r="S110">
            <v>0</v>
          </cell>
          <cell r="T110">
            <v>18201.721973094169</v>
          </cell>
          <cell r="U110">
            <v>4.1708577258519126E-2</v>
          </cell>
          <cell r="V110">
            <v>0</v>
          </cell>
        </row>
        <row r="111">
          <cell r="A111" t="str">
            <v>BCBS</v>
          </cell>
          <cell r="B111">
            <v>0</v>
          </cell>
          <cell r="C111">
            <v>30820.743315508022</v>
          </cell>
          <cell r="D111">
            <v>0</v>
          </cell>
          <cell r="E111">
            <v>0</v>
          </cell>
          <cell r="F111">
            <v>19396.154811428572</v>
          </cell>
          <cell r="G111">
            <v>-0.37067855201048827</v>
          </cell>
          <cell r="H111">
            <v>0</v>
          </cell>
          <cell r="I111">
            <v>21671.169491525423</v>
          </cell>
          <cell r="J111">
            <v>0.11729204588305152</v>
          </cell>
          <cell r="K111">
            <v>0</v>
          </cell>
          <cell r="L111">
            <v>23147.426589830196</v>
          </cell>
          <cell r="M111">
            <v>6.8120785953986851E-2</v>
          </cell>
          <cell r="O111">
            <v>0</v>
          </cell>
          <cell r="P111">
            <v>23061.438642390123</v>
          </cell>
          <cell r="Q111">
            <v>-3.7147951244762526E-3</v>
          </cell>
          <cell r="R111">
            <v>0</v>
          </cell>
          <cell r="S111">
            <v>0</v>
          </cell>
          <cell r="T111">
            <v>24023.298944900351</v>
          </cell>
          <cell r="U111">
            <v>4.1708599252008274E-2</v>
          </cell>
          <cell r="V111">
            <v>0</v>
          </cell>
        </row>
        <row r="112">
          <cell r="A112" t="str">
            <v>M'care HMO</v>
          </cell>
          <cell r="B112">
            <v>0</v>
          </cell>
          <cell r="C112">
            <v>31174.354430379746</v>
          </cell>
          <cell r="D112">
            <v>0</v>
          </cell>
          <cell r="E112">
            <v>0</v>
          </cell>
          <cell r="F112">
            <v>26702.157004830919</v>
          </cell>
          <cell r="G112">
            <v>-0.1434575793874539</v>
          </cell>
          <cell r="H112">
            <v>0</v>
          </cell>
          <cell r="I112">
            <v>23869.402777777777</v>
          </cell>
          <cell r="J112">
            <v>-0.10608709350861217</v>
          </cell>
          <cell r="K112">
            <v>0</v>
          </cell>
          <cell r="L112">
            <v>25497.513184583015</v>
          </cell>
          <cell r="M112">
            <v>6.8209096891229934E-2</v>
          </cell>
          <cell r="O112">
            <v>0</v>
          </cell>
          <cell r="P112">
            <v>25423.876908000981</v>
          </cell>
          <cell r="Q112">
            <v>-2.8879787628292302E-3</v>
          </cell>
          <cell r="R112">
            <v>0</v>
          </cell>
          <cell r="S112">
            <v>0</v>
          </cell>
          <cell r="T112">
            <v>26484.26923076923</v>
          </cell>
          <cell r="U112">
            <v>4.1708521741408398E-2</v>
          </cell>
          <cell r="V112">
            <v>0</v>
          </cell>
        </row>
        <row r="113">
          <cell r="A113" t="str">
            <v>Catamount</v>
          </cell>
          <cell r="B113">
            <v>0</v>
          </cell>
          <cell r="C113">
            <v>35272.119047619046</v>
          </cell>
          <cell r="D113">
            <v>0</v>
          </cell>
          <cell r="E113">
            <v>0</v>
          </cell>
          <cell r="F113">
            <v>26792.571428571428</v>
          </cell>
          <cell r="G113">
            <v>-0.24040369130076433</v>
          </cell>
          <cell r="H113">
            <v>0</v>
          </cell>
          <cell r="I113">
            <v>28339.055555555555</v>
          </cell>
          <cell r="J113">
            <v>5.7720630925890387E-2</v>
          </cell>
          <cell r="K113">
            <v>0</v>
          </cell>
          <cell r="L113">
            <v>30420.429279700144</v>
          </cell>
          <cell r="M113">
            <v>7.3445415993637755E-2</v>
          </cell>
          <cell r="O113">
            <v>0</v>
          </cell>
          <cell r="P113">
            <v>30184.611941955034</v>
          </cell>
          <cell r="Q113">
            <v>-7.7519398420347954E-3</v>
          </cell>
          <cell r="R113">
            <v>0</v>
          </cell>
          <cell r="S113">
            <v>0</v>
          </cell>
          <cell r="T113">
            <v>31443.567307692309</v>
          </cell>
          <cell r="U113">
            <v>4.1708515854311588E-2</v>
          </cell>
          <cell r="V113">
            <v>0</v>
          </cell>
        </row>
        <row r="114">
          <cell r="A114" t="str">
            <v>Pace VT</v>
          </cell>
          <cell r="B114">
            <v>0</v>
          </cell>
          <cell r="C114">
            <v>13986.761904761905</v>
          </cell>
          <cell r="D114">
            <v>0</v>
          </cell>
          <cell r="E114">
            <v>0</v>
          </cell>
          <cell r="F114">
            <v>21077.78947368421</v>
          </cell>
          <cell r="G114">
            <v>0.50698135974618319</v>
          </cell>
          <cell r="H114">
            <v>0</v>
          </cell>
          <cell r="I114">
            <v>35357.272727272728</v>
          </cell>
          <cell r="J114">
            <v>0.67746588281549014</v>
          </cell>
          <cell r="K114">
            <v>0</v>
          </cell>
          <cell r="L114">
            <v>37552.471618629075</v>
          </cell>
          <cell r="M114">
            <v>6.2086205242382488E-2</v>
          </cell>
          <cell r="O114">
            <v>0</v>
          </cell>
          <cell r="P114">
            <v>0</v>
          </cell>
          <cell r="Q114">
            <v>-1</v>
          </cell>
          <cell r="R114">
            <v>0</v>
          </cell>
          <cell r="S114">
            <v>0</v>
          </cell>
          <cell r="T114">
            <v>0</v>
          </cell>
          <cell r="U114" t="e">
            <v>#DIV/0!</v>
          </cell>
          <cell r="V114">
            <v>0</v>
          </cell>
        </row>
        <row r="115">
          <cell r="A115" t="str">
            <v>Commercial</v>
          </cell>
          <cell r="B115">
            <v>0</v>
          </cell>
          <cell r="C115">
            <v>18627.235727440147</v>
          </cell>
          <cell r="D115">
            <v>0</v>
          </cell>
          <cell r="E115">
            <v>0</v>
          </cell>
          <cell r="F115">
            <v>19135.994939271255</v>
          </cell>
          <cell r="G115">
            <v>2.7312652251543931E-2</v>
          </cell>
          <cell r="H115">
            <v>0</v>
          </cell>
          <cell r="I115">
            <v>26801.517647058823</v>
          </cell>
          <cell r="J115">
            <v>0.40058135111941506</v>
          </cell>
          <cell r="K115">
            <v>0</v>
          </cell>
          <cell r="L115">
            <v>28631.268075459295</v>
          </cell>
          <cell r="M115">
            <v>6.8270403657580456E-2</v>
          </cell>
          <cell r="O115">
            <v>0</v>
          </cell>
          <cell r="P115">
            <v>28495.367885713727</v>
          </cell>
          <cell r="Q115">
            <v>-4.7465655166720119E-3</v>
          </cell>
          <cell r="R115">
            <v>0</v>
          </cell>
          <cell r="S115">
            <v>0</v>
          </cell>
          <cell r="T115">
            <v>29683.869918699187</v>
          </cell>
          <cell r="U115">
            <v>4.1708604631888968E-2</v>
          </cell>
          <cell r="V115">
            <v>0</v>
          </cell>
        </row>
        <row r="116">
          <cell r="A116" t="str">
            <v>Workers Comp</v>
          </cell>
          <cell r="B116">
            <v>0</v>
          </cell>
          <cell r="C116">
            <v>18808.133333333335</v>
          </cell>
          <cell r="D116">
            <v>0</v>
          </cell>
          <cell r="E116">
            <v>0</v>
          </cell>
          <cell r="F116">
            <v>31178.285714285714</v>
          </cell>
          <cell r="G116">
            <v>0.65770229090352994</v>
          </cell>
          <cell r="H116">
            <v>0</v>
          </cell>
          <cell r="I116">
            <v>25305.8</v>
          </cell>
          <cell r="J116">
            <v>-0.18835178329240132</v>
          </cell>
          <cell r="K116">
            <v>0</v>
          </cell>
          <cell r="L116">
            <v>27487.780662909561</v>
          </cell>
          <cell r="M116">
            <v>8.6224528088800281E-2</v>
          </cell>
          <cell r="O116">
            <v>0</v>
          </cell>
          <cell r="P116">
            <v>27809.495022012179</v>
          </cell>
          <cell r="Q116">
            <v>1.1703904474787986E-2</v>
          </cell>
          <cell r="R116">
            <v>0</v>
          </cell>
          <cell r="S116">
            <v>0</v>
          </cell>
          <cell r="T116">
            <v>28969.357142857141</v>
          </cell>
          <cell r="U116">
            <v>4.1707413957962597E-2</v>
          </cell>
          <cell r="V116">
            <v>0</v>
          </cell>
        </row>
        <row r="117">
          <cell r="A117" t="str">
            <v>Selfpay</v>
          </cell>
          <cell r="B117">
            <v>0</v>
          </cell>
          <cell r="C117">
            <v>19662.74342105263</v>
          </cell>
          <cell r="D117">
            <v>0</v>
          </cell>
          <cell r="E117">
            <v>0</v>
          </cell>
          <cell r="F117">
            <v>19295.226415094341</v>
          </cell>
          <cell r="G117">
            <v>-1.8691034007227769E-2</v>
          </cell>
          <cell r="H117">
            <v>0</v>
          </cell>
          <cell r="I117">
            <v>27897.630769230771</v>
          </cell>
          <cell r="J117">
            <v>0.44583070284196868</v>
          </cell>
          <cell r="K117">
            <v>0</v>
          </cell>
          <cell r="L117">
            <v>29811.689344393501</v>
          </cell>
          <cell r="M117">
            <v>6.8610076281954688E-2</v>
          </cell>
          <cell r="O117">
            <v>0</v>
          </cell>
          <cell r="P117">
            <v>29679.316298466929</v>
          </cell>
          <cell r="Q117">
            <v>-4.4403067668309188E-3</v>
          </cell>
          <cell r="R117">
            <v>0</v>
          </cell>
          <cell r="S117">
            <v>0</v>
          </cell>
          <cell r="T117">
            <v>30917.196808510638</v>
          </cell>
          <cell r="U117">
            <v>4.1708525142395259E-2</v>
          </cell>
          <cell r="V117">
            <v>0</v>
          </cell>
        </row>
        <row r="118">
          <cell r="A118" t="str">
            <v>IP Revenue/Discharge</v>
          </cell>
          <cell r="B118">
            <v>0</v>
          </cell>
          <cell r="C118">
            <v>22709.875195673831</v>
          </cell>
          <cell r="D118">
            <v>0</v>
          </cell>
          <cell r="E118">
            <v>0</v>
          </cell>
          <cell r="F118">
            <v>20914.678266588719</v>
          </cell>
          <cell r="G118">
            <v>0</v>
          </cell>
          <cell r="H118">
            <v>0</v>
          </cell>
          <cell r="I118">
            <v>23062.655156537752</v>
          </cell>
          <cell r="J118">
            <v>0</v>
          </cell>
          <cell r="K118">
            <v>0</v>
          </cell>
          <cell r="L118">
            <v>24640.386539731964</v>
          </cell>
          <cell r="M118">
            <v>0</v>
          </cell>
          <cell r="N118">
            <v>0</v>
          </cell>
          <cell r="O118">
            <v>0</v>
          </cell>
          <cell r="P118">
            <v>24535.914914756722</v>
          </cell>
          <cell r="Q118">
            <v>0</v>
          </cell>
          <cell r="R118">
            <v>0</v>
          </cell>
          <cell r="S118">
            <v>0</v>
          </cell>
          <cell r="T118">
            <v>25559.273161413563</v>
          </cell>
          <cell r="U118">
            <v>0</v>
          </cell>
          <cell r="V118">
            <v>0</v>
          </cell>
        </row>
        <row r="119">
          <cell r="A119">
            <v>0</v>
          </cell>
          <cell r="B119">
            <v>0</v>
          </cell>
          <cell r="C119">
            <v>0</v>
          </cell>
          <cell r="D119">
            <v>0</v>
          </cell>
          <cell r="E119">
            <v>0</v>
          </cell>
          <cell r="F119">
            <v>0</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row>
        <row r="120">
          <cell r="A120" t="str">
            <v>Swing Bed Revenue/Discharge</v>
          </cell>
          <cell r="B120">
            <v>0</v>
          </cell>
          <cell r="C120">
            <v>17410.884615384617</v>
          </cell>
          <cell r="D120">
            <v>0</v>
          </cell>
          <cell r="E120">
            <v>0</v>
          </cell>
          <cell r="F120">
            <v>28005.098275862074</v>
          </cell>
          <cell r="G120">
            <v>0</v>
          </cell>
          <cell r="H120">
            <v>0</v>
          </cell>
          <cell r="I120">
            <v>26647.285714285714</v>
          </cell>
          <cell r="J120">
            <v>0</v>
          </cell>
          <cell r="K120">
            <v>0</v>
          </cell>
          <cell r="L120">
            <v>18995.113823337375</v>
          </cell>
          <cell r="M120">
            <v>0</v>
          </cell>
          <cell r="N120">
            <v>0</v>
          </cell>
          <cell r="O120">
            <v>0</v>
          </cell>
          <cell r="P120">
            <v>19217.430821013437</v>
          </cell>
          <cell r="Q120">
            <v>0</v>
          </cell>
          <cell r="R120">
            <v>0</v>
          </cell>
          <cell r="S120">
            <v>0</v>
          </cell>
          <cell r="T120">
            <v>20018.973214285714</v>
          </cell>
          <cell r="U120">
            <v>0</v>
          </cell>
          <cell r="V120">
            <v>0</v>
          </cell>
        </row>
        <row r="121">
          <cell r="A121" t="str">
            <v>Adjusted Acute Discharges</v>
          </cell>
          <cell r="B121">
            <v>0</v>
          </cell>
          <cell r="C121">
            <v>17328.064056770734</v>
          </cell>
          <cell r="D121">
            <v>0</v>
          </cell>
          <cell r="E121">
            <v>0</v>
          </cell>
          <cell r="F121">
            <v>16811.203062247892</v>
          </cell>
          <cell r="G121">
            <v>0</v>
          </cell>
          <cell r="H121">
            <v>0</v>
          </cell>
          <cell r="I121">
            <v>5709.4933989738638</v>
          </cell>
          <cell r="K121">
            <v>0</v>
          </cell>
          <cell r="L121">
            <v>15921.488393987829</v>
          </cell>
          <cell r="P121">
            <v>16173.363623592721</v>
          </cell>
          <cell r="T121">
            <v>16263.155471241505</v>
          </cell>
        </row>
        <row r="122">
          <cell r="A122" t="str">
            <v>Average Daily Census</v>
          </cell>
          <cell r="B122">
            <v>0</v>
          </cell>
          <cell r="C122">
            <v>90.147540983606561</v>
          </cell>
          <cell r="D122">
            <v>0</v>
          </cell>
          <cell r="E122">
            <v>0</v>
          </cell>
          <cell r="F122">
            <v>92.701369863013696</v>
          </cell>
          <cell r="G122">
            <v>0</v>
          </cell>
          <cell r="H122">
            <v>0</v>
          </cell>
          <cell r="I122">
            <v>80.609756097560975</v>
          </cell>
          <cell r="K122">
            <v>0</v>
          </cell>
          <cell r="L122">
            <v>81.194520547945203</v>
          </cell>
          <cell r="P122">
            <v>83.778082191780825</v>
          </cell>
          <cell r="T122">
            <v>83.778082191780825</v>
          </cell>
        </row>
        <row r="123">
          <cell r="A123" t="str">
            <v>Total Net-To-Gross W/ Dps</v>
          </cell>
          <cell r="B123">
            <v>0</v>
          </cell>
          <cell r="C123">
            <v>0.47838043394312002</v>
          </cell>
          <cell r="D123">
            <v>0</v>
          </cell>
          <cell r="E123">
            <v>0</v>
          </cell>
          <cell r="F123">
            <v>0.4982977866393718</v>
          </cell>
          <cell r="G123">
            <v>0</v>
          </cell>
          <cell r="H123">
            <v>0</v>
          </cell>
          <cell r="I123">
            <v>0.48303686012111491</v>
          </cell>
          <cell r="K123">
            <v>0</v>
          </cell>
          <cell r="L123">
            <v>0.48464779677768405</v>
          </cell>
          <cell r="P123">
            <v>0.4836608477580423</v>
          </cell>
          <cell r="T123">
            <v>0.47415252502901117</v>
          </cell>
        </row>
        <row r="124">
          <cell r="A124">
            <v>0</v>
          </cell>
          <cell r="B124">
            <v>0</v>
          </cell>
          <cell r="C124">
            <v>0</v>
          </cell>
          <cell r="D124">
            <v>0</v>
          </cell>
          <cell r="E124">
            <v>0</v>
          </cell>
          <cell r="F124">
            <v>0</v>
          </cell>
          <cell r="G124">
            <v>0</v>
          </cell>
          <cell r="H124">
            <v>0</v>
          </cell>
          <cell r="I124">
            <v>0</v>
          </cell>
          <cell r="K124">
            <v>0</v>
          </cell>
          <cell r="L124">
            <v>0</v>
          </cell>
        </row>
      </sheetData>
      <sheetData sheetId="16">
        <row r="6">
          <cell r="A6" t="str">
            <v>Medicare IP DRG Revenue</v>
          </cell>
          <cell r="B6">
            <v>84086444</v>
          </cell>
          <cell r="C6">
            <v>0</v>
          </cell>
          <cell r="D6">
            <v>71773311.519999996</v>
          </cell>
          <cell r="E6">
            <v>0</v>
          </cell>
          <cell r="F6">
            <v>25087987</v>
          </cell>
          <cell r="G6">
            <v>0</v>
          </cell>
          <cell r="H6">
            <v>76303323.151364267</v>
          </cell>
          <cell r="I6">
            <v>0</v>
          </cell>
          <cell r="J6">
            <v>79579841.956636712</v>
          </cell>
          <cell r="K6">
            <v>0</v>
          </cell>
          <cell r="L6">
            <v>82899005</v>
          </cell>
        </row>
        <row r="7">
          <cell r="A7" t="str">
            <v>Medicare IP DRG</v>
          </cell>
          <cell r="B7">
            <v>48854715.847592004</v>
          </cell>
          <cell r="C7">
            <v>0</v>
          </cell>
          <cell r="D7">
            <v>38655229.108400002</v>
          </cell>
          <cell r="E7">
            <v>0</v>
          </cell>
          <cell r="F7">
            <v>14314792.6787</v>
          </cell>
          <cell r="G7">
            <v>0</v>
          </cell>
          <cell r="H7">
            <v>45408278.769764274</v>
          </cell>
          <cell r="I7">
            <v>0</v>
          </cell>
          <cell r="J7">
            <v>47327966.174236715</v>
          </cell>
          <cell r="K7">
            <v>0</v>
          </cell>
          <cell r="L7">
            <v>50647129.217600003</v>
          </cell>
        </row>
        <row r="8">
          <cell r="A8" t="str">
            <v>Medicare IP Capital</v>
          </cell>
          <cell r="B8">
            <v>-1885760.6798940001</v>
          </cell>
          <cell r="C8">
            <v>0</v>
          </cell>
          <cell r="D8">
            <v>-1772842.4313000001</v>
          </cell>
          <cell r="E8">
            <v>0</v>
          </cell>
          <cell r="F8">
            <v>-570265.00710000005</v>
          </cell>
          <cell r="G8">
            <v>0</v>
          </cell>
          <cell r="H8">
            <v>-1635388.9272</v>
          </cell>
          <cell r="I8">
            <v>0</v>
          </cell>
          <cell r="J8">
            <v>-1714536.1298520002</v>
          </cell>
          <cell r="K8">
            <v>0</v>
          </cell>
          <cell r="L8">
            <v>-1714536.1298520002</v>
          </cell>
        </row>
        <row r="9">
          <cell r="A9" t="str">
            <v>Medicare Billing Adjustment</v>
          </cell>
          <cell r="B9">
            <v>459000</v>
          </cell>
          <cell r="C9">
            <v>0</v>
          </cell>
          <cell r="D9">
            <v>404718.06</v>
          </cell>
          <cell r="E9">
            <v>0</v>
          </cell>
          <cell r="F9">
            <v>145633</v>
          </cell>
          <cell r="G9">
            <v>0</v>
          </cell>
          <cell r="H9">
            <v>342431.28571428568</v>
          </cell>
          <cell r="I9">
            <v>0</v>
          </cell>
          <cell r="J9">
            <v>335122.28571428568</v>
          </cell>
          <cell r="K9">
            <v>0</v>
          </cell>
          <cell r="L9">
            <v>339000</v>
          </cell>
        </row>
        <row r="10">
          <cell r="A10" t="str">
            <v>Medicare Waiver Of Liability</v>
          </cell>
          <cell r="B10">
            <v>4287000</v>
          </cell>
          <cell r="C10">
            <v>0</v>
          </cell>
          <cell r="D10">
            <v>4462429.5</v>
          </cell>
          <cell r="E10">
            <v>0</v>
          </cell>
          <cell r="F10">
            <v>1733525</v>
          </cell>
          <cell r="G10">
            <v>0</v>
          </cell>
          <cell r="H10">
            <v>5063092.6400000006</v>
          </cell>
          <cell r="I10">
            <v>0</v>
          </cell>
          <cell r="J10">
            <v>4252862.2100000009</v>
          </cell>
          <cell r="K10">
            <v>0</v>
          </cell>
          <cell r="L10">
            <v>4302000</v>
          </cell>
        </row>
        <row r="11">
          <cell r="A11" t="str">
            <v>Medicare IP Value Based Purchasing</v>
          </cell>
          <cell r="B11">
            <v>0</v>
          </cell>
          <cell r="C11">
            <v>0</v>
          </cell>
          <cell r="D11">
            <v>0</v>
          </cell>
          <cell r="E11">
            <v>0</v>
          </cell>
          <cell r="F11">
            <v>0</v>
          </cell>
          <cell r="G11">
            <v>0</v>
          </cell>
          <cell r="H11">
            <v>0</v>
          </cell>
          <cell r="I11">
            <v>0</v>
          </cell>
          <cell r="J11">
            <v>100000</v>
          </cell>
          <cell r="K11">
            <v>0</v>
          </cell>
          <cell r="L11">
            <v>100000</v>
          </cell>
        </row>
        <row r="12">
          <cell r="A12" t="str">
            <v>Medicare Target Allowance</v>
          </cell>
          <cell r="B12">
            <v>0</v>
          </cell>
          <cell r="C12">
            <v>0</v>
          </cell>
          <cell r="D12">
            <v>200000</v>
          </cell>
          <cell r="E12">
            <v>0</v>
          </cell>
          <cell r="F12">
            <v>0</v>
          </cell>
          <cell r="G12">
            <v>0</v>
          </cell>
          <cell r="H12">
            <v>0</v>
          </cell>
          <cell r="I12">
            <v>0</v>
          </cell>
          <cell r="J12">
            <v>0</v>
          </cell>
          <cell r="K12">
            <v>0</v>
          </cell>
          <cell r="L12">
            <v>0</v>
          </cell>
        </row>
        <row r="13">
          <cell r="A13" t="str">
            <v>Medicare Add'l C/A</v>
          </cell>
          <cell r="B13">
            <v>1250000</v>
          </cell>
          <cell r="C13">
            <v>0</v>
          </cell>
          <cell r="D13">
            <v>2704487</v>
          </cell>
          <cell r="E13">
            <v>0</v>
          </cell>
          <cell r="F13">
            <v>-60315</v>
          </cell>
          <cell r="G13">
            <v>0</v>
          </cell>
          <cell r="H13">
            <v>325304.33308799996</v>
          </cell>
          <cell r="I13">
            <v>0</v>
          </cell>
          <cell r="J13">
            <v>1379328.2382450399</v>
          </cell>
          <cell r="K13">
            <v>0</v>
          </cell>
          <cell r="L13">
            <v>1379328.2382450399</v>
          </cell>
        </row>
        <row r="14">
          <cell r="A14" t="str">
            <v>Medicare IP C/A</v>
          </cell>
          <cell r="B14">
            <v>52964955.167698003</v>
          </cell>
          <cell r="C14">
            <v>0</v>
          </cell>
          <cell r="D14">
            <v>44654021.237100005</v>
          </cell>
          <cell r="E14">
            <v>0</v>
          </cell>
          <cell r="F14">
            <v>15563370.671599999</v>
          </cell>
          <cell r="G14">
            <v>0</v>
          </cell>
          <cell r="H14">
            <v>49503718.101366565</v>
          </cell>
          <cell r="I14">
            <v>0</v>
          </cell>
          <cell r="J14">
            <v>51680742.778344043</v>
          </cell>
          <cell r="K14">
            <v>0</v>
          </cell>
          <cell r="L14">
            <v>55052921.325993046</v>
          </cell>
        </row>
        <row r="15">
          <cell r="A15" t="str">
            <v>Medicare IP Net Revenue</v>
          </cell>
          <cell r="B15">
            <v>31121488.832301997</v>
          </cell>
          <cell r="C15">
            <v>0</v>
          </cell>
          <cell r="D15">
            <v>27119290.282899991</v>
          </cell>
          <cell r="E15">
            <v>0</v>
          </cell>
          <cell r="F15">
            <v>9524616.3284000009</v>
          </cell>
          <cell r="G15">
            <v>0</v>
          </cell>
          <cell r="H15">
            <v>26799605.049997702</v>
          </cell>
          <cell r="I15">
            <v>0</v>
          </cell>
          <cell r="J15">
            <v>27899099.178292669</v>
          </cell>
          <cell r="K15">
            <v>0</v>
          </cell>
          <cell r="L15">
            <v>27846083.674006954</v>
          </cell>
        </row>
        <row r="16">
          <cell r="A16" t="str">
            <v>Medicare IP Net to Gross %</v>
          </cell>
          <cell r="B16">
            <v>0.37011303311033106</v>
          </cell>
          <cell r="C16">
            <v>0</v>
          </cell>
          <cell r="D16">
            <v>0.37784644053023891</v>
          </cell>
          <cell r="E16">
            <v>0</v>
          </cell>
          <cell r="F16">
            <v>0.37964848787589062</v>
          </cell>
          <cell r="G16">
            <v>0</v>
          </cell>
          <cell r="H16">
            <v>0.35122461176212266</v>
          </cell>
          <cell r="I16">
            <v>0</v>
          </cell>
          <cell r="J16">
            <v>0.35057997719441275</v>
          </cell>
          <cell r="K16">
            <v>0</v>
          </cell>
          <cell r="L16">
            <v>0.33590371409170655</v>
          </cell>
        </row>
        <row r="17">
          <cell r="A17">
            <v>0</v>
          </cell>
          <cell r="B17">
            <v>0</v>
          </cell>
          <cell r="C17">
            <v>0</v>
          </cell>
          <cell r="D17">
            <v>0</v>
          </cell>
          <cell r="E17">
            <v>0</v>
          </cell>
          <cell r="F17">
            <v>0</v>
          </cell>
          <cell r="G17">
            <v>0</v>
          </cell>
          <cell r="H17">
            <v>0</v>
          </cell>
          <cell r="I17">
            <v>0</v>
          </cell>
          <cell r="J17">
            <v>0</v>
          </cell>
          <cell r="K17">
            <v>0</v>
          </cell>
          <cell r="L17">
            <v>0</v>
          </cell>
        </row>
        <row r="18">
          <cell r="A18" t="str">
            <v>Medicare IP Swing Revenue</v>
          </cell>
          <cell r="B18">
            <v>452683</v>
          </cell>
          <cell r="C18">
            <v>0</v>
          </cell>
          <cell r="D18">
            <v>812147.85000000009</v>
          </cell>
          <cell r="E18">
            <v>0</v>
          </cell>
          <cell r="F18">
            <v>186531</v>
          </cell>
          <cell r="G18">
            <v>0</v>
          </cell>
          <cell r="H18">
            <v>567320.73285700963</v>
          </cell>
          <cell r="I18">
            <v>0</v>
          </cell>
          <cell r="J18">
            <v>573960.60052093468</v>
          </cell>
          <cell r="K18">
            <v>0</v>
          </cell>
          <cell r="L18">
            <v>597900</v>
          </cell>
        </row>
        <row r="19">
          <cell r="A19" t="str">
            <v>Medicare IP Swing Bed C/A</v>
          </cell>
          <cell r="B19">
            <v>401197.60832576524</v>
          </cell>
          <cell r="C19">
            <v>0</v>
          </cell>
          <cell r="D19">
            <v>812425.74563302053</v>
          </cell>
          <cell r="E19">
            <v>0</v>
          </cell>
          <cell r="F19">
            <v>138434.8459490519</v>
          </cell>
          <cell r="G19">
            <v>0</v>
          </cell>
          <cell r="H19">
            <v>504718.34071140049</v>
          </cell>
          <cell r="I19">
            <v>0</v>
          </cell>
          <cell r="J19">
            <v>511990.55577073572</v>
          </cell>
          <cell r="K19">
            <v>0</v>
          </cell>
          <cell r="L19">
            <v>535929.95524980105</v>
          </cell>
        </row>
        <row r="20">
          <cell r="A20" t="str">
            <v>Medicare IP Swing Bed Net Revenue</v>
          </cell>
          <cell r="B20">
            <v>51485.391674234765</v>
          </cell>
          <cell r="C20">
            <v>0</v>
          </cell>
          <cell r="D20">
            <v>-277.89563302043825</v>
          </cell>
          <cell r="E20">
            <v>0</v>
          </cell>
          <cell r="F20">
            <v>48096.154050948098</v>
          </cell>
          <cell r="G20">
            <v>0</v>
          </cell>
          <cell r="H20">
            <v>62602.392145609134</v>
          </cell>
          <cell r="I20">
            <v>0</v>
          </cell>
          <cell r="J20">
            <v>61970.044750198955</v>
          </cell>
          <cell r="K20">
            <v>0</v>
          </cell>
          <cell r="L20">
            <v>61970.044750198955</v>
          </cell>
        </row>
        <row r="21">
          <cell r="A21" t="str">
            <v>Medicare IP Swing Bed Net to Gross %</v>
          </cell>
          <cell r="B21">
            <v>0.11373387486217676</v>
          </cell>
          <cell r="C21">
            <v>0</v>
          </cell>
          <cell r="D21">
            <v>-3.421736978315441E-4</v>
          </cell>
          <cell r="E21">
            <v>0</v>
          </cell>
          <cell r="F21">
            <v>0.2578453664589162</v>
          </cell>
          <cell r="G21">
            <v>0</v>
          </cell>
          <cell r="H21">
            <v>0.11034744284832572</v>
          </cell>
          <cell r="I21">
            <v>0</v>
          </cell>
          <cell r="J21">
            <v>0.10796916146152553</v>
          </cell>
          <cell r="K21">
            <v>0</v>
          </cell>
          <cell r="L21">
            <v>0.10364616951028426</v>
          </cell>
        </row>
        <row r="22">
          <cell r="A22">
            <v>0</v>
          </cell>
          <cell r="B22">
            <v>0</v>
          </cell>
          <cell r="C22">
            <v>0</v>
          </cell>
          <cell r="D22">
            <v>0</v>
          </cell>
          <cell r="E22">
            <v>0</v>
          </cell>
          <cell r="F22">
            <v>0</v>
          </cell>
          <cell r="G22">
            <v>0</v>
          </cell>
          <cell r="H22">
            <v>0</v>
          </cell>
          <cell r="I22">
            <v>0</v>
          </cell>
          <cell r="J22">
            <v>0</v>
          </cell>
          <cell r="K22">
            <v>0</v>
          </cell>
          <cell r="L22">
            <v>0</v>
          </cell>
        </row>
        <row r="23">
          <cell r="A23" t="str">
            <v>Medicare OP APC Revenue</v>
          </cell>
          <cell r="B23">
            <v>78126971</v>
          </cell>
          <cell r="C23">
            <v>0</v>
          </cell>
          <cell r="D23">
            <v>69524666</v>
          </cell>
          <cell r="E23">
            <v>0</v>
          </cell>
          <cell r="F23">
            <v>26849314</v>
          </cell>
          <cell r="G23">
            <v>0</v>
          </cell>
          <cell r="H23">
            <v>78970941.907446951</v>
          </cell>
          <cell r="I23">
            <v>0</v>
          </cell>
          <cell r="J23">
            <v>80390042.999337971</v>
          </cell>
          <cell r="K23">
            <v>0</v>
          </cell>
          <cell r="L23">
            <v>84503200</v>
          </cell>
        </row>
        <row r="24">
          <cell r="A24" t="str">
            <v>Medicare OP Fee Based Revenue</v>
          </cell>
          <cell r="B24">
            <v>17954156</v>
          </cell>
          <cell r="C24">
            <v>0</v>
          </cell>
          <cell r="D24">
            <v>14857548</v>
          </cell>
          <cell r="E24">
            <v>0</v>
          </cell>
          <cell r="F24">
            <v>4750958</v>
          </cell>
          <cell r="G24">
            <v>0</v>
          </cell>
          <cell r="H24">
            <v>13973825.48480458</v>
          </cell>
          <cell r="I24">
            <v>0</v>
          </cell>
          <cell r="J24">
            <v>14133010.194739232</v>
          </cell>
          <cell r="K24">
            <v>0</v>
          </cell>
          <cell r="L24">
            <v>14856126</v>
          </cell>
        </row>
        <row r="25">
          <cell r="A25" t="str">
            <v>Medicare OP Revenue</v>
          </cell>
          <cell r="B25">
            <v>96081127</v>
          </cell>
          <cell r="C25">
            <v>0</v>
          </cell>
          <cell r="D25">
            <v>84382214</v>
          </cell>
          <cell r="E25">
            <v>0</v>
          </cell>
          <cell r="F25">
            <v>31600272</v>
          </cell>
          <cell r="G25">
            <v>0</v>
          </cell>
          <cell r="H25">
            <v>92944767.392251536</v>
          </cell>
          <cell r="I25">
            <v>0</v>
          </cell>
          <cell r="J25">
            <v>94523053.194077209</v>
          </cell>
          <cell r="K25">
            <v>0</v>
          </cell>
          <cell r="L25">
            <v>99359326</v>
          </cell>
        </row>
        <row r="26">
          <cell r="A26" t="str">
            <v>Medicare OP APC C/A</v>
          </cell>
          <cell r="B26">
            <v>55309262.594038934</v>
          </cell>
          <cell r="C26">
            <v>0</v>
          </cell>
          <cell r="D26">
            <v>43337603.284530342</v>
          </cell>
          <cell r="E26">
            <v>0</v>
          </cell>
          <cell r="F26">
            <v>17863440.373599999</v>
          </cell>
          <cell r="G26">
            <v>0</v>
          </cell>
          <cell r="H26">
            <v>53258479.825449809</v>
          </cell>
          <cell r="I26">
            <v>0</v>
          </cell>
          <cell r="J26">
            <v>54777989.144175485</v>
          </cell>
          <cell r="K26">
            <v>0</v>
          </cell>
          <cell r="L26">
            <v>58705185.225797787</v>
          </cell>
        </row>
        <row r="27">
          <cell r="A27" t="str">
            <v>Medicare OP Sequestration</v>
          </cell>
          <cell r="B27">
            <v>0</v>
          </cell>
          <cell r="C27">
            <v>0</v>
          </cell>
          <cell r="D27">
            <v>0</v>
          </cell>
          <cell r="E27">
            <v>0</v>
          </cell>
          <cell r="F27">
            <v>0</v>
          </cell>
          <cell r="G27">
            <v>0</v>
          </cell>
          <cell r="H27">
            <v>23713.960519335775</v>
          </cell>
          <cell r="I27">
            <v>0</v>
          </cell>
          <cell r="J27">
            <v>44539.333643392325</v>
          </cell>
          <cell r="K27">
            <v>0</v>
          </cell>
          <cell r="L27">
            <v>44539.333643392325</v>
          </cell>
        </row>
        <row r="28">
          <cell r="A28" t="str">
            <v>Medicare OP Fee Based C/A</v>
          </cell>
          <cell r="B28">
            <v>13722588.628841802</v>
          </cell>
          <cell r="C28">
            <v>0</v>
          </cell>
          <cell r="D28">
            <v>11027977.997590818</v>
          </cell>
          <cell r="E28">
            <v>0</v>
          </cell>
          <cell r="F28">
            <v>3865045.0350000001</v>
          </cell>
          <cell r="G28">
            <v>0</v>
          </cell>
          <cell r="H28">
            <v>10426951.232871003</v>
          </cell>
          <cell r="I28">
            <v>0</v>
          </cell>
          <cell r="J28">
            <v>10717174.694569616</v>
          </cell>
          <cell r="K28">
            <v>0</v>
          </cell>
          <cell r="L28">
            <v>11379461.998830384</v>
          </cell>
        </row>
        <row r="29">
          <cell r="A29" t="str">
            <v>Medicare OP C/A</v>
          </cell>
          <cell r="B29">
            <v>69031851.222880736</v>
          </cell>
          <cell r="C29">
            <v>0</v>
          </cell>
          <cell r="D29">
            <v>54365581.282121159</v>
          </cell>
          <cell r="E29">
            <v>0</v>
          </cell>
          <cell r="F29">
            <v>21728485.408599999</v>
          </cell>
          <cell r="G29">
            <v>0</v>
          </cell>
          <cell r="H29">
            <v>63709145.018840149</v>
          </cell>
          <cell r="I29">
            <v>0</v>
          </cell>
          <cell r="J29">
            <v>65539703.172388494</v>
          </cell>
          <cell r="K29">
            <v>0</v>
          </cell>
          <cell r="L29">
            <v>70129186.558271557</v>
          </cell>
        </row>
        <row r="30">
          <cell r="A30" t="str">
            <v>Medicare OP Net Revenue</v>
          </cell>
          <cell r="B30">
            <v>27049275.777119264</v>
          </cell>
          <cell r="C30">
            <v>0</v>
          </cell>
          <cell r="D30">
            <v>30016632.717878841</v>
          </cell>
          <cell r="E30">
            <v>0</v>
          </cell>
          <cell r="F30">
            <v>9871786.5914000012</v>
          </cell>
          <cell r="G30">
            <v>0</v>
          </cell>
          <cell r="H30">
            <v>29235622.373411387</v>
          </cell>
          <cell r="I30">
            <v>0</v>
          </cell>
          <cell r="J30">
            <v>28983350.021688715</v>
          </cell>
          <cell r="K30">
            <v>0</v>
          </cell>
          <cell r="L30">
            <v>29230139.441728443</v>
          </cell>
        </row>
        <row r="31">
          <cell r="A31" t="str">
            <v>Medicare OP Net to Gross %</v>
          </cell>
          <cell r="B31">
            <v>0.28152537987110898</v>
          </cell>
          <cell r="C31">
            <v>0</v>
          </cell>
          <cell r="D31">
            <v>0.35572227007315593</v>
          </cell>
          <cell r="E31">
            <v>0</v>
          </cell>
          <cell r="F31">
            <v>0.31239562087946587</v>
          </cell>
          <cell r="G31">
            <v>0</v>
          </cell>
          <cell r="H31">
            <v>0.31454834084450733</v>
          </cell>
          <cell r="I31">
            <v>0</v>
          </cell>
          <cell r="J31">
            <v>0.30662731516066605</v>
          </cell>
          <cell r="K31">
            <v>0</v>
          </cell>
          <cell r="L31">
            <v>0.29418616871181719</v>
          </cell>
        </row>
        <row r="32">
          <cell r="A32">
            <v>0</v>
          </cell>
          <cell r="B32">
            <v>0</v>
          </cell>
          <cell r="C32">
            <v>0</v>
          </cell>
          <cell r="D32">
            <v>0</v>
          </cell>
          <cell r="E32">
            <v>0</v>
          </cell>
          <cell r="F32">
            <v>0</v>
          </cell>
          <cell r="G32">
            <v>0</v>
          </cell>
          <cell r="H32">
            <v>0</v>
          </cell>
          <cell r="I32">
            <v>0</v>
          </cell>
          <cell r="J32">
            <v>0</v>
          </cell>
          <cell r="K32">
            <v>0</v>
          </cell>
          <cell r="L32">
            <v>0</v>
          </cell>
        </row>
        <row r="33">
          <cell r="A33" t="str">
            <v>Medicare IP Rehab Revenue</v>
          </cell>
          <cell r="B33">
            <v>0</v>
          </cell>
          <cell r="C33">
            <v>0</v>
          </cell>
          <cell r="D33">
            <v>5296299.7499999972</v>
          </cell>
          <cell r="E33">
            <v>0</v>
          </cell>
          <cell r="F33">
            <v>0</v>
          </cell>
          <cell r="G33">
            <v>0</v>
          </cell>
          <cell r="H33">
            <v>0</v>
          </cell>
          <cell r="I33">
            <v>0</v>
          </cell>
          <cell r="J33">
            <v>0</v>
          </cell>
          <cell r="K33">
            <v>0</v>
          </cell>
          <cell r="L33">
            <v>0</v>
          </cell>
        </row>
        <row r="34">
          <cell r="A34" t="str">
            <v>Medicare IP Rehab C/A</v>
          </cell>
          <cell r="B34">
            <v>0</v>
          </cell>
          <cell r="C34">
            <v>0</v>
          </cell>
          <cell r="D34">
            <v>2272668.0799999973</v>
          </cell>
          <cell r="E34">
            <v>0</v>
          </cell>
          <cell r="F34">
            <v>-66200</v>
          </cell>
          <cell r="G34">
            <v>0</v>
          </cell>
          <cell r="H34">
            <v>-66200</v>
          </cell>
          <cell r="I34">
            <v>0</v>
          </cell>
          <cell r="J34">
            <v>0</v>
          </cell>
          <cell r="K34">
            <v>0</v>
          </cell>
          <cell r="L34">
            <v>0</v>
          </cell>
        </row>
        <row r="35">
          <cell r="A35" t="str">
            <v>Medicare IP Rehab Net Revenue</v>
          </cell>
          <cell r="B35">
            <v>0</v>
          </cell>
          <cell r="C35">
            <v>0</v>
          </cell>
          <cell r="D35">
            <v>3023631.67</v>
          </cell>
          <cell r="E35">
            <v>0</v>
          </cell>
          <cell r="F35">
            <v>66200</v>
          </cell>
          <cell r="G35">
            <v>0</v>
          </cell>
          <cell r="H35">
            <v>66200</v>
          </cell>
          <cell r="I35">
            <v>0</v>
          </cell>
          <cell r="J35">
            <v>0</v>
          </cell>
          <cell r="K35">
            <v>0</v>
          </cell>
          <cell r="L35">
            <v>0</v>
          </cell>
        </row>
        <row r="36">
          <cell r="A36" t="str">
            <v>Medicare IP Rehab Net to Gross %</v>
          </cell>
          <cell r="B36" t="e">
            <v>#DIV/0!</v>
          </cell>
          <cell r="C36">
            <v>0</v>
          </cell>
          <cell r="D36">
            <v>0.57089511786035174</v>
          </cell>
          <cell r="E36">
            <v>0</v>
          </cell>
          <cell r="F36" t="e">
            <v>#DIV/0!</v>
          </cell>
          <cell r="G36">
            <v>0</v>
          </cell>
          <cell r="H36" t="e">
            <v>#DIV/0!</v>
          </cell>
          <cell r="I36">
            <v>0</v>
          </cell>
          <cell r="J36" t="e">
            <v>#DIV/0!</v>
          </cell>
          <cell r="K36">
            <v>0</v>
          </cell>
          <cell r="L36" t="e">
            <v>#DIV/0!</v>
          </cell>
        </row>
        <row r="37">
          <cell r="A37">
            <v>0</v>
          </cell>
          <cell r="B37">
            <v>0</v>
          </cell>
          <cell r="C37">
            <v>0</v>
          </cell>
          <cell r="D37">
            <v>0</v>
          </cell>
          <cell r="E37">
            <v>0</v>
          </cell>
          <cell r="F37">
            <v>0</v>
          </cell>
          <cell r="G37">
            <v>0</v>
          </cell>
          <cell r="H37">
            <v>0</v>
          </cell>
          <cell r="I37">
            <v>0</v>
          </cell>
          <cell r="J37">
            <v>0</v>
          </cell>
          <cell r="K37">
            <v>0</v>
          </cell>
          <cell r="L37">
            <v>0</v>
          </cell>
        </row>
        <row r="38">
          <cell r="A38" t="str">
            <v>Medicare IP Psych Revenue</v>
          </cell>
          <cell r="B38">
            <v>4262253</v>
          </cell>
          <cell r="C38">
            <v>0</v>
          </cell>
          <cell r="D38">
            <v>4655682.2100000018</v>
          </cell>
          <cell r="E38">
            <v>0</v>
          </cell>
          <cell r="F38">
            <v>1703912</v>
          </cell>
          <cell r="G38">
            <v>0</v>
          </cell>
          <cell r="H38">
            <v>5182326.8226935621</v>
          </cell>
          <cell r="I38">
            <v>0</v>
          </cell>
          <cell r="J38">
            <v>5242980.2807834987</v>
          </cell>
          <cell r="K38">
            <v>0</v>
          </cell>
          <cell r="L38">
            <v>5461658</v>
          </cell>
        </row>
        <row r="39">
          <cell r="A39" t="str">
            <v>Medicare IP Psych C/A</v>
          </cell>
          <cell r="B39">
            <v>1548549</v>
          </cell>
          <cell r="C39">
            <v>0</v>
          </cell>
          <cell r="D39">
            <v>2798354.2100000018</v>
          </cell>
          <cell r="E39">
            <v>0</v>
          </cell>
          <cell r="F39">
            <v>822855</v>
          </cell>
          <cell r="G39">
            <v>0</v>
          </cell>
          <cell r="H39">
            <v>2342020.4926935621</v>
          </cell>
          <cell r="I39">
            <v>0</v>
          </cell>
          <cell r="J39">
            <v>2319481.4407834988</v>
          </cell>
          <cell r="K39">
            <v>0</v>
          </cell>
          <cell r="L39">
            <v>2518294.16</v>
          </cell>
        </row>
        <row r="40">
          <cell r="A40" t="str">
            <v>Medicare IP Psych Net Revenue</v>
          </cell>
          <cell r="B40">
            <v>2713704</v>
          </cell>
          <cell r="C40">
            <v>0</v>
          </cell>
          <cell r="D40">
            <v>1857328</v>
          </cell>
          <cell r="E40">
            <v>0</v>
          </cell>
          <cell r="F40">
            <v>881057</v>
          </cell>
          <cell r="G40">
            <v>0</v>
          </cell>
          <cell r="H40">
            <v>2840306.33</v>
          </cell>
          <cell r="I40">
            <v>0</v>
          </cell>
          <cell r="J40">
            <v>2923498.84</v>
          </cell>
          <cell r="K40">
            <v>0</v>
          </cell>
          <cell r="L40">
            <v>2943363.84</v>
          </cell>
        </row>
        <row r="41">
          <cell r="A41" t="str">
            <v>Medicare IP Psych Net to Gross %</v>
          </cell>
          <cell r="B41">
            <v>0.63668299371248027</v>
          </cell>
          <cell r="C41">
            <v>0</v>
          </cell>
          <cell r="D41">
            <v>0.3989378819736924</v>
          </cell>
          <cell r="E41">
            <v>0</v>
          </cell>
          <cell r="F41">
            <v>0.51707893365385071</v>
          </cell>
          <cell r="G41">
            <v>0</v>
          </cell>
          <cell r="H41">
            <v>0.54807549334060035</v>
          </cell>
          <cell r="I41">
            <v>0</v>
          </cell>
          <cell r="J41">
            <v>0.55760248626438069</v>
          </cell>
          <cell r="K41">
            <v>0</v>
          </cell>
          <cell r="L41">
            <v>0.53891397813630948</v>
          </cell>
        </row>
        <row r="42">
          <cell r="A42">
            <v>0</v>
          </cell>
          <cell r="B42">
            <v>0</v>
          </cell>
          <cell r="C42">
            <v>0</v>
          </cell>
          <cell r="D42">
            <v>0</v>
          </cell>
          <cell r="E42">
            <v>0</v>
          </cell>
          <cell r="F42">
            <v>0</v>
          </cell>
          <cell r="G42">
            <v>0</v>
          </cell>
          <cell r="H42">
            <v>0</v>
          </cell>
          <cell r="I42">
            <v>0</v>
          </cell>
          <cell r="J42">
            <v>0</v>
          </cell>
          <cell r="K42">
            <v>0</v>
          </cell>
          <cell r="L42">
            <v>0</v>
          </cell>
        </row>
        <row r="43">
          <cell r="A43" t="str">
            <v>Medicare U&amp;C Revenue</v>
          </cell>
          <cell r="B43">
            <v>23398570</v>
          </cell>
          <cell r="C43">
            <v>0</v>
          </cell>
          <cell r="D43">
            <v>17018231</v>
          </cell>
          <cell r="E43">
            <v>0</v>
          </cell>
          <cell r="F43">
            <v>7559590</v>
          </cell>
          <cell r="G43">
            <v>0</v>
          </cell>
          <cell r="H43">
            <v>22565646.799736977</v>
          </cell>
          <cell r="I43">
            <v>0</v>
          </cell>
          <cell r="J43">
            <v>22825843.882039491</v>
          </cell>
          <cell r="K43">
            <v>0</v>
          </cell>
          <cell r="L43">
            <v>23897605</v>
          </cell>
        </row>
        <row r="44">
          <cell r="A44" t="str">
            <v>Medicare U&amp;C C/A</v>
          </cell>
          <cell r="B44">
            <v>15640364.981509876</v>
          </cell>
          <cell r="C44">
            <v>0</v>
          </cell>
          <cell r="D44">
            <v>10590991.219999999</v>
          </cell>
          <cell r="E44">
            <v>0</v>
          </cell>
          <cell r="F44">
            <v>5773638.544999999</v>
          </cell>
          <cell r="G44">
            <v>0</v>
          </cell>
          <cell r="H44">
            <v>15405553.109654743</v>
          </cell>
          <cell r="I44">
            <v>0</v>
          </cell>
          <cell r="J44">
            <v>16102299.396141578</v>
          </cell>
          <cell r="K44">
            <v>0</v>
          </cell>
          <cell r="L44">
            <v>17201555.10086</v>
          </cell>
        </row>
        <row r="45">
          <cell r="A45" t="str">
            <v>Medicare U&amp;C Net Revenue</v>
          </cell>
          <cell r="B45">
            <v>7758205.0184901245</v>
          </cell>
          <cell r="C45">
            <v>0</v>
          </cell>
          <cell r="D45">
            <v>6427239.7800000012</v>
          </cell>
          <cell r="E45">
            <v>0</v>
          </cell>
          <cell r="F45">
            <v>1785951.455000001</v>
          </cell>
          <cell r="G45">
            <v>0</v>
          </cell>
          <cell r="H45">
            <v>7160093.6900822334</v>
          </cell>
          <cell r="I45">
            <v>0</v>
          </cell>
          <cell r="J45">
            <v>6723544.4858979136</v>
          </cell>
          <cell r="K45">
            <v>0</v>
          </cell>
          <cell r="L45">
            <v>6696049.8991400003</v>
          </cell>
        </row>
        <row r="46">
          <cell r="A46" t="str">
            <v>Medicare U&amp;C Net to Gross %</v>
          </cell>
          <cell r="B46">
            <v>0.33156748546984388</v>
          </cell>
          <cell r="C46">
            <v>0</v>
          </cell>
          <cell r="D46">
            <v>0.37766791272253863</v>
          </cell>
          <cell r="E46">
            <v>0</v>
          </cell>
          <cell r="F46">
            <v>0.23624977743501976</v>
          </cell>
          <cell r="G46">
            <v>0</v>
          </cell>
          <cell r="H46">
            <v>0.31730061866277598</v>
          </cell>
          <cell r="I46">
            <v>0</v>
          </cell>
          <cell r="J46">
            <v>0.29455841898525964</v>
          </cell>
          <cell r="K46">
            <v>0</v>
          </cell>
          <cell r="L46">
            <v>0.28019753021861399</v>
          </cell>
        </row>
        <row r="47">
          <cell r="A47">
            <v>0</v>
          </cell>
          <cell r="B47">
            <v>0</v>
          </cell>
          <cell r="C47">
            <v>0</v>
          </cell>
          <cell r="D47">
            <v>0</v>
          </cell>
          <cell r="E47">
            <v>0</v>
          </cell>
          <cell r="F47">
            <v>0</v>
          </cell>
          <cell r="G47">
            <v>0</v>
          </cell>
          <cell r="H47">
            <v>0</v>
          </cell>
          <cell r="I47">
            <v>0</v>
          </cell>
          <cell r="J47">
            <v>0</v>
          </cell>
          <cell r="K47">
            <v>0</v>
          </cell>
          <cell r="L47">
            <v>0</v>
          </cell>
        </row>
        <row r="48">
          <cell r="A48" t="str">
            <v>Medicaid IP DRG Revenue</v>
          </cell>
          <cell r="B48">
            <v>15091568</v>
          </cell>
          <cell r="C48">
            <v>0</v>
          </cell>
          <cell r="D48">
            <v>15441147.540000005</v>
          </cell>
          <cell r="E48">
            <v>0</v>
          </cell>
          <cell r="F48">
            <v>4335163</v>
          </cell>
          <cell r="G48">
            <v>0</v>
          </cell>
          <cell r="H48">
            <v>13185089.074816478</v>
          </cell>
          <cell r="I48">
            <v>0</v>
          </cell>
          <cell r="J48">
            <v>13339406.0978397</v>
          </cell>
          <cell r="K48">
            <v>0</v>
          </cell>
          <cell r="L48">
            <v>13895774</v>
          </cell>
        </row>
        <row r="49">
          <cell r="A49" t="str">
            <v>Medicaid IP Rehab Revenue</v>
          </cell>
          <cell r="B49">
            <v>0</v>
          </cell>
          <cell r="C49">
            <v>0</v>
          </cell>
          <cell r="D49">
            <v>570444</v>
          </cell>
          <cell r="E49">
            <v>0</v>
          </cell>
          <cell r="F49">
            <v>0</v>
          </cell>
          <cell r="G49">
            <v>0</v>
          </cell>
          <cell r="H49">
            <v>0</v>
          </cell>
          <cell r="I49">
            <v>0</v>
          </cell>
          <cell r="J49">
            <v>0</v>
          </cell>
          <cell r="K49">
            <v>0</v>
          </cell>
          <cell r="L49">
            <v>0</v>
          </cell>
        </row>
        <row r="50">
          <cell r="A50" t="str">
            <v>Medicaid IP Psych Revenue</v>
          </cell>
          <cell r="B50">
            <v>2771037</v>
          </cell>
          <cell r="C50">
            <v>0</v>
          </cell>
          <cell r="D50">
            <v>2973449.22</v>
          </cell>
          <cell r="E50">
            <v>0</v>
          </cell>
          <cell r="F50">
            <v>1266310</v>
          </cell>
          <cell r="G50">
            <v>0</v>
          </cell>
          <cell r="H50">
            <v>3851391.5500595598</v>
          </cell>
          <cell r="I50">
            <v>0</v>
          </cell>
          <cell r="J50">
            <v>3896467.8688564622</v>
          </cell>
          <cell r="K50">
            <v>0</v>
          </cell>
          <cell r="L50">
            <v>4058984</v>
          </cell>
        </row>
        <row r="51">
          <cell r="A51" t="str">
            <v>Medicaid Level II Revenue</v>
          </cell>
          <cell r="B51">
            <v>3327338</v>
          </cell>
          <cell r="C51">
            <v>0</v>
          </cell>
          <cell r="D51">
            <v>3107892</v>
          </cell>
          <cell r="E51">
            <v>0</v>
          </cell>
          <cell r="F51">
            <v>852055</v>
          </cell>
          <cell r="G51">
            <v>0</v>
          </cell>
          <cell r="H51">
            <v>2591464.5127859674</v>
          </cell>
          <cell r="I51">
            <v>0</v>
          </cell>
          <cell r="J51">
            <v>2621794.7658934174</v>
          </cell>
          <cell r="K51">
            <v>0</v>
          </cell>
          <cell r="L51">
            <v>2731146</v>
          </cell>
        </row>
        <row r="52">
          <cell r="A52" t="str">
            <v>Medicaid IP Revenue</v>
          </cell>
          <cell r="B52">
            <v>21189943</v>
          </cell>
          <cell r="C52">
            <v>0</v>
          </cell>
          <cell r="D52">
            <v>22092932.760000005</v>
          </cell>
          <cell r="E52">
            <v>0</v>
          </cell>
          <cell r="F52">
            <v>6453528</v>
          </cell>
          <cell r="G52">
            <v>0</v>
          </cell>
          <cell r="H52">
            <v>19627945.137662005</v>
          </cell>
          <cell r="I52">
            <v>0</v>
          </cell>
          <cell r="J52">
            <v>19857668.73258958</v>
          </cell>
          <cell r="K52">
            <v>0</v>
          </cell>
          <cell r="L52">
            <v>20685904</v>
          </cell>
        </row>
        <row r="53">
          <cell r="A53" t="str">
            <v>Medicaid IP Per Diem</v>
          </cell>
          <cell r="B53">
            <v>0</v>
          </cell>
          <cell r="C53">
            <v>0</v>
          </cell>
          <cell r="D53">
            <v>0</v>
          </cell>
          <cell r="E53">
            <v>0</v>
          </cell>
          <cell r="F53">
            <v>0</v>
          </cell>
          <cell r="G53">
            <v>0</v>
          </cell>
          <cell r="H53">
            <v>0</v>
          </cell>
          <cell r="I53">
            <v>0</v>
          </cell>
          <cell r="J53">
            <v>0</v>
          </cell>
          <cell r="K53">
            <v>0</v>
          </cell>
          <cell r="L53">
            <v>0</v>
          </cell>
        </row>
        <row r="54">
          <cell r="A54" t="str">
            <v>Medicaid IP DRG</v>
          </cell>
          <cell r="B54">
            <v>6754526.4170759991</v>
          </cell>
          <cell r="C54">
            <v>0</v>
          </cell>
          <cell r="D54">
            <v>8585805.996767005</v>
          </cell>
          <cell r="E54">
            <v>0</v>
          </cell>
          <cell r="F54">
            <v>2554513.3153868001</v>
          </cell>
          <cell r="G54">
            <v>0</v>
          </cell>
          <cell r="H54">
            <v>7915539.7072094381</v>
          </cell>
          <cell r="I54">
            <v>0</v>
          </cell>
          <cell r="J54">
            <v>7788428.222895042</v>
          </cell>
          <cell r="K54">
            <v>0</v>
          </cell>
          <cell r="L54">
            <v>8507312.2561988793</v>
          </cell>
        </row>
        <row r="55">
          <cell r="A55" t="str">
            <v>Medicaid Level II</v>
          </cell>
          <cell r="B55">
            <v>3119618</v>
          </cell>
          <cell r="C55">
            <v>0</v>
          </cell>
          <cell r="D55">
            <v>2841672</v>
          </cell>
          <cell r="E55">
            <v>0</v>
          </cell>
          <cell r="F55">
            <v>789415</v>
          </cell>
          <cell r="G55">
            <v>0</v>
          </cell>
          <cell r="H55">
            <v>2411104.5127859674</v>
          </cell>
          <cell r="I55">
            <v>0</v>
          </cell>
          <cell r="J55">
            <v>2441434.7658934174</v>
          </cell>
          <cell r="K55">
            <v>0</v>
          </cell>
          <cell r="L55">
            <v>2550786</v>
          </cell>
        </row>
        <row r="56">
          <cell r="A56" t="str">
            <v>Medicaid Level I</v>
          </cell>
          <cell r="B56">
            <v>0</v>
          </cell>
          <cell r="C56">
            <v>0</v>
          </cell>
          <cell r="D56">
            <v>0</v>
          </cell>
          <cell r="E56">
            <v>0</v>
          </cell>
          <cell r="F56">
            <v>0</v>
          </cell>
          <cell r="G56">
            <v>0</v>
          </cell>
          <cell r="H56">
            <v>0</v>
          </cell>
          <cell r="I56">
            <v>0</v>
          </cell>
          <cell r="J56">
            <v>0</v>
          </cell>
          <cell r="K56">
            <v>0</v>
          </cell>
          <cell r="L56">
            <v>0</v>
          </cell>
        </row>
        <row r="57">
          <cell r="A57" t="str">
            <v>Medicaid Billing Adjustment</v>
          </cell>
          <cell r="B57">
            <v>1276000</v>
          </cell>
          <cell r="C57">
            <v>0</v>
          </cell>
          <cell r="D57">
            <v>1805850.8</v>
          </cell>
          <cell r="E57">
            <v>0</v>
          </cell>
          <cell r="F57">
            <v>564921</v>
          </cell>
          <cell r="G57">
            <v>0</v>
          </cell>
          <cell r="H57">
            <v>1419290.777142857</v>
          </cell>
          <cell r="I57">
            <v>0</v>
          </cell>
          <cell r="J57">
            <v>1277773.067142857</v>
          </cell>
          <cell r="K57">
            <v>0</v>
          </cell>
          <cell r="L57">
            <v>1292000</v>
          </cell>
        </row>
        <row r="58">
          <cell r="A58" t="str">
            <v>M'caid Add'l Reserve</v>
          </cell>
          <cell r="B58">
            <v>-320000</v>
          </cell>
          <cell r="C58">
            <v>0</v>
          </cell>
          <cell r="D58">
            <v>1396</v>
          </cell>
          <cell r="E58">
            <v>0</v>
          </cell>
          <cell r="F58">
            <v>185334</v>
          </cell>
          <cell r="G58">
            <v>0</v>
          </cell>
          <cell r="H58">
            <v>0</v>
          </cell>
          <cell r="I58">
            <v>0</v>
          </cell>
          <cell r="J58">
            <v>200000</v>
          </cell>
          <cell r="K58">
            <v>0</v>
          </cell>
          <cell r="L58">
            <v>200000</v>
          </cell>
        </row>
        <row r="59">
          <cell r="A59" t="str">
            <v>Medicaid IP C/A</v>
          </cell>
          <cell r="B59">
            <v>10830144.417075999</v>
          </cell>
          <cell r="C59">
            <v>0</v>
          </cell>
          <cell r="D59">
            <v>13234724.796767006</v>
          </cell>
          <cell r="E59">
            <v>0</v>
          </cell>
          <cell r="F59">
            <v>4094183.3153868001</v>
          </cell>
          <cell r="G59">
            <v>0</v>
          </cell>
          <cell r="H59">
            <v>11745934.997138262</v>
          </cell>
          <cell r="I59">
            <v>0</v>
          </cell>
          <cell r="J59">
            <v>11707636.055931317</v>
          </cell>
          <cell r="K59">
            <v>0</v>
          </cell>
          <cell r="L59">
            <v>12550098.256198879</v>
          </cell>
        </row>
        <row r="60">
          <cell r="A60" t="str">
            <v>Medicaid IP Net Revenue</v>
          </cell>
          <cell r="B60">
            <v>10359798.582924001</v>
          </cell>
          <cell r="C60">
            <v>0</v>
          </cell>
          <cell r="D60">
            <v>8858207.9632329997</v>
          </cell>
          <cell r="E60">
            <v>0</v>
          </cell>
          <cell r="F60">
            <v>2359344.6846131999</v>
          </cell>
          <cell r="G60">
            <v>0</v>
          </cell>
          <cell r="H60">
            <v>7882010.1405237429</v>
          </cell>
          <cell r="I60">
            <v>0</v>
          </cell>
          <cell r="J60">
            <v>8150032.6766582634</v>
          </cell>
          <cell r="K60">
            <v>0</v>
          </cell>
          <cell r="L60">
            <v>8135805.7438011207</v>
          </cell>
        </row>
        <row r="61">
          <cell r="A61" t="str">
            <v>Medicaid Net to Gross %</v>
          </cell>
          <cell r="B61">
            <v>0.48890167297401416</v>
          </cell>
          <cell r="C61">
            <v>0</v>
          </cell>
          <cell r="D61">
            <v>0.4009521080547116</v>
          </cell>
          <cell r="E61">
            <v>0</v>
          </cell>
          <cell r="F61">
            <v>0.36558990440782158</v>
          </cell>
          <cell r="G61">
            <v>0</v>
          </cell>
          <cell r="H61">
            <v>0.40157082594447346</v>
          </cell>
          <cell r="I61">
            <v>0</v>
          </cell>
          <cell r="J61">
            <v>0.41042243107232262</v>
          </cell>
          <cell r="K61">
            <v>0</v>
          </cell>
          <cell r="L61">
            <v>0.39330191921035312</v>
          </cell>
        </row>
        <row r="62">
          <cell r="A62">
            <v>0</v>
          </cell>
          <cell r="B62">
            <v>0</v>
          </cell>
          <cell r="C62">
            <v>0</v>
          </cell>
          <cell r="D62">
            <v>0</v>
          </cell>
          <cell r="E62">
            <v>0</v>
          </cell>
          <cell r="F62">
            <v>0</v>
          </cell>
          <cell r="G62">
            <v>0</v>
          </cell>
          <cell r="H62">
            <v>0</v>
          </cell>
          <cell r="I62">
            <v>0</v>
          </cell>
          <cell r="J62">
            <v>0</v>
          </cell>
          <cell r="K62">
            <v>0</v>
          </cell>
          <cell r="L62">
            <v>0</v>
          </cell>
        </row>
        <row r="63">
          <cell r="A63" t="str">
            <v>Medicaid OP Revenue</v>
          </cell>
          <cell r="B63">
            <v>34304014</v>
          </cell>
          <cell r="C63">
            <v>0</v>
          </cell>
          <cell r="D63">
            <v>27343079</v>
          </cell>
          <cell r="E63">
            <v>0</v>
          </cell>
          <cell r="F63">
            <v>10434769</v>
          </cell>
          <cell r="G63">
            <v>0</v>
          </cell>
          <cell r="H63">
            <v>30691418.65287986</v>
          </cell>
          <cell r="I63">
            <v>0</v>
          </cell>
          <cell r="J63">
            <v>31041044.070848215</v>
          </cell>
          <cell r="K63">
            <v>0</v>
          </cell>
          <cell r="L63">
            <v>32629260</v>
          </cell>
        </row>
        <row r="64">
          <cell r="A64" t="str">
            <v>Medicaid OP Fee Based Revenue</v>
          </cell>
          <cell r="B64">
            <v>7857241</v>
          </cell>
          <cell r="C64">
            <v>0</v>
          </cell>
          <cell r="D64">
            <v>6501933</v>
          </cell>
          <cell r="E64">
            <v>0</v>
          </cell>
          <cell r="F64">
            <v>2260544</v>
          </cell>
          <cell r="G64">
            <v>0</v>
          </cell>
          <cell r="H64">
            <v>6648858.4737482592</v>
          </cell>
          <cell r="I64">
            <v>0</v>
          </cell>
          <cell r="J64">
            <v>6724599.8381077256</v>
          </cell>
          <cell r="K64">
            <v>0</v>
          </cell>
          <cell r="L64">
            <v>7068664</v>
          </cell>
        </row>
        <row r="65">
          <cell r="A65" t="str">
            <v>Medicaid OP Revenue</v>
          </cell>
          <cell r="B65">
            <v>42161255</v>
          </cell>
          <cell r="C65">
            <v>0</v>
          </cell>
          <cell r="D65">
            <v>33845012</v>
          </cell>
          <cell r="E65">
            <v>0</v>
          </cell>
          <cell r="F65">
            <v>12695313</v>
          </cell>
          <cell r="G65">
            <v>0</v>
          </cell>
          <cell r="H65">
            <v>37340277.126628116</v>
          </cell>
          <cell r="I65">
            <v>0</v>
          </cell>
          <cell r="J65">
            <v>37765643.908955939</v>
          </cell>
          <cell r="K65">
            <v>0</v>
          </cell>
          <cell r="L65">
            <v>39697924</v>
          </cell>
        </row>
        <row r="66">
          <cell r="A66" t="str">
            <v>Medicaid Cost Base C/A</v>
          </cell>
          <cell r="B66">
            <v>0</v>
          </cell>
          <cell r="C66">
            <v>0</v>
          </cell>
          <cell r="D66">
            <v>0</v>
          </cell>
          <cell r="E66">
            <v>0</v>
          </cell>
          <cell r="F66">
            <v>0</v>
          </cell>
          <cell r="G66">
            <v>0</v>
          </cell>
          <cell r="H66">
            <v>0</v>
          </cell>
          <cell r="I66">
            <v>0</v>
          </cell>
          <cell r="J66">
            <v>0</v>
          </cell>
          <cell r="K66">
            <v>0</v>
          </cell>
          <cell r="L66">
            <v>0</v>
          </cell>
        </row>
        <row r="67">
          <cell r="A67" t="str">
            <v>Medicaid PPS Base C/A</v>
          </cell>
          <cell r="B67">
            <v>25440329.619999997</v>
          </cell>
          <cell r="C67">
            <v>0</v>
          </cell>
          <cell r="D67">
            <v>17443696.460000001</v>
          </cell>
          <cell r="E67">
            <v>0</v>
          </cell>
          <cell r="F67">
            <v>6877824.9900000002</v>
          </cell>
          <cell r="G67">
            <v>0</v>
          </cell>
          <cell r="H67">
            <v>21790907.24287986</v>
          </cell>
          <cell r="I67">
            <v>0</v>
          </cell>
          <cell r="J67">
            <v>21939551.270848215</v>
          </cell>
          <cell r="K67">
            <v>0</v>
          </cell>
          <cell r="L67">
            <v>23527767.199999999</v>
          </cell>
        </row>
        <row r="68">
          <cell r="A68" t="str">
            <v>Medicaid Fee Based C/A</v>
          </cell>
          <cell r="B68">
            <v>6624639</v>
          </cell>
          <cell r="C68">
            <v>0</v>
          </cell>
          <cell r="D68">
            <v>5410200</v>
          </cell>
          <cell r="E68">
            <v>0</v>
          </cell>
          <cell r="F68">
            <v>1870874</v>
          </cell>
          <cell r="G68">
            <v>0</v>
          </cell>
          <cell r="H68">
            <v>5193422</v>
          </cell>
          <cell r="I68">
            <v>0</v>
          </cell>
          <cell r="J68">
            <v>5306573</v>
          </cell>
          <cell r="K68">
            <v>0</v>
          </cell>
          <cell r="L68">
            <v>5650638</v>
          </cell>
        </row>
        <row r="69">
          <cell r="A69" t="str">
            <v>Medicaid OP C/A</v>
          </cell>
          <cell r="B69">
            <v>32064968.619999997</v>
          </cell>
          <cell r="C69">
            <v>0</v>
          </cell>
          <cell r="D69">
            <v>22853896.460000001</v>
          </cell>
          <cell r="E69">
            <v>0</v>
          </cell>
          <cell r="F69">
            <v>8748698.9900000002</v>
          </cell>
          <cell r="G69">
            <v>0</v>
          </cell>
          <cell r="H69">
            <v>26984329.24287986</v>
          </cell>
          <cell r="I69">
            <v>0</v>
          </cell>
          <cell r="J69">
            <v>27246124.270848215</v>
          </cell>
          <cell r="K69">
            <v>0</v>
          </cell>
          <cell r="L69">
            <v>29178405.199999999</v>
          </cell>
        </row>
        <row r="70">
          <cell r="A70" t="str">
            <v>Medicaid OP Net Revenue</v>
          </cell>
          <cell r="B70">
            <v>10096286.380000003</v>
          </cell>
          <cell r="C70">
            <v>0</v>
          </cell>
          <cell r="D70">
            <v>10991115.539999999</v>
          </cell>
          <cell r="E70">
            <v>0</v>
          </cell>
          <cell r="F70">
            <v>3946614.01</v>
          </cell>
          <cell r="G70">
            <v>0</v>
          </cell>
          <cell r="H70">
            <v>10355947.883748256</v>
          </cell>
          <cell r="I70">
            <v>0</v>
          </cell>
          <cell r="J70">
            <v>10519519.638107724</v>
          </cell>
          <cell r="K70">
            <v>0</v>
          </cell>
          <cell r="L70">
            <v>10519518.800000001</v>
          </cell>
        </row>
        <row r="71">
          <cell r="A71" t="str">
            <v>Medicaid Net to Gross %</v>
          </cell>
          <cell r="B71">
            <v>0.23946835500983077</v>
          </cell>
          <cell r="C71">
            <v>0</v>
          </cell>
          <cell r="D71">
            <v>0.32474846042306027</v>
          </cell>
          <cell r="E71">
            <v>0</v>
          </cell>
          <cell r="F71">
            <v>0.31087173746720542</v>
          </cell>
          <cell r="G71">
            <v>0</v>
          </cell>
          <cell r="H71">
            <v>0.2773398774901758</v>
          </cell>
          <cell r="I71">
            <v>0</v>
          </cell>
          <cell r="J71">
            <v>0.2785473395731794</v>
          </cell>
          <cell r="K71">
            <v>0</v>
          </cell>
          <cell r="L71">
            <v>0.26498914149767633</v>
          </cell>
        </row>
        <row r="72">
          <cell r="A72">
            <v>0</v>
          </cell>
          <cell r="B72">
            <v>0</v>
          </cell>
          <cell r="C72">
            <v>0</v>
          </cell>
          <cell r="D72">
            <v>0</v>
          </cell>
          <cell r="E72">
            <v>0</v>
          </cell>
          <cell r="F72">
            <v>0</v>
          </cell>
          <cell r="G72">
            <v>0</v>
          </cell>
          <cell r="H72">
            <v>0</v>
          </cell>
          <cell r="I72">
            <v>0</v>
          </cell>
          <cell r="J72">
            <v>0</v>
          </cell>
          <cell r="K72">
            <v>0</v>
          </cell>
          <cell r="L72">
            <v>0</v>
          </cell>
        </row>
        <row r="73">
          <cell r="A73" t="str">
            <v>Medicaid U&amp;C Revenue</v>
          </cell>
          <cell r="B73">
            <v>10844945</v>
          </cell>
          <cell r="C73">
            <v>0</v>
          </cell>
          <cell r="D73">
            <v>7304510</v>
          </cell>
          <cell r="E73">
            <v>0</v>
          </cell>
          <cell r="F73">
            <v>3320424</v>
          </cell>
          <cell r="G73">
            <v>0</v>
          </cell>
          <cell r="H73">
            <v>9858991.649955038</v>
          </cell>
          <cell r="I73">
            <v>0</v>
          </cell>
          <cell r="J73">
            <v>9972181.0838374905</v>
          </cell>
          <cell r="K73">
            <v>0</v>
          </cell>
          <cell r="L73">
            <v>10455466</v>
          </cell>
        </row>
        <row r="74">
          <cell r="A74" t="str">
            <v>Medicaid U&amp;C C/A</v>
          </cell>
          <cell r="B74">
            <v>7580544.4479999999</v>
          </cell>
          <cell r="C74">
            <v>0</v>
          </cell>
          <cell r="D74">
            <v>5641656.120000001</v>
          </cell>
          <cell r="E74">
            <v>0</v>
          </cell>
          <cell r="F74">
            <v>2724921.1180000002</v>
          </cell>
          <cell r="G74">
            <v>0</v>
          </cell>
          <cell r="H74">
            <v>7294483.9740000004</v>
          </cell>
          <cell r="I74">
            <v>0</v>
          </cell>
          <cell r="J74">
            <v>7407548.4442800423</v>
          </cell>
          <cell r="K74">
            <v>0</v>
          </cell>
          <cell r="L74">
            <v>7895668.2934416672</v>
          </cell>
        </row>
        <row r="75">
          <cell r="A75" t="str">
            <v>Medicaid U&amp;C Net Revenue</v>
          </cell>
          <cell r="B75">
            <v>3264400.5520000001</v>
          </cell>
          <cell r="C75">
            <v>0</v>
          </cell>
          <cell r="D75">
            <v>1662853.879999999</v>
          </cell>
          <cell r="E75">
            <v>0</v>
          </cell>
          <cell r="F75">
            <v>595502.88199999975</v>
          </cell>
          <cell r="G75">
            <v>0</v>
          </cell>
          <cell r="H75">
            <v>2564507.6759550376</v>
          </cell>
          <cell r="I75">
            <v>0</v>
          </cell>
          <cell r="J75">
            <v>2564632.6395574482</v>
          </cell>
          <cell r="K75">
            <v>0</v>
          </cell>
          <cell r="L75">
            <v>2559797.7065583328</v>
          </cell>
        </row>
        <row r="76">
          <cell r="A76" t="str">
            <v>Medicaid Net to Gross %</v>
          </cell>
          <cell r="B76">
            <v>0.3010066489041669</v>
          </cell>
          <cell r="C76">
            <v>0</v>
          </cell>
          <cell r="D76">
            <v>0.22764756020595481</v>
          </cell>
          <cell r="E76">
            <v>0</v>
          </cell>
          <cell r="F76">
            <v>0.17934543359522753</v>
          </cell>
          <cell r="G76">
            <v>0</v>
          </cell>
          <cell r="H76">
            <v>0.26011865787174421</v>
          </cell>
          <cell r="I76">
            <v>0</v>
          </cell>
          <cell r="J76">
            <v>0.25717870724530878</v>
          </cell>
          <cell r="K76">
            <v>0</v>
          </cell>
          <cell r="L76">
            <v>0.24482865771437953</v>
          </cell>
        </row>
        <row r="77">
          <cell r="A77">
            <v>0</v>
          </cell>
          <cell r="B77">
            <v>0</v>
          </cell>
          <cell r="C77">
            <v>0</v>
          </cell>
          <cell r="D77">
            <v>0</v>
          </cell>
          <cell r="E77">
            <v>0</v>
          </cell>
          <cell r="F77">
            <v>0</v>
          </cell>
          <cell r="G77">
            <v>0</v>
          </cell>
          <cell r="H77">
            <v>0</v>
          </cell>
          <cell r="I77">
            <v>0</v>
          </cell>
          <cell r="J77">
            <v>0</v>
          </cell>
          <cell r="K77">
            <v>0</v>
          </cell>
          <cell r="L77">
            <v>0</v>
          </cell>
        </row>
        <row r="78">
          <cell r="A78" t="str">
            <v>M'care HMO IP Revenue</v>
          </cell>
          <cell r="B78">
            <v>4925548</v>
          </cell>
          <cell r="C78">
            <v>0</v>
          </cell>
          <cell r="D78">
            <v>5527346.5</v>
          </cell>
          <cell r="E78">
            <v>0</v>
          </cell>
          <cell r="F78">
            <v>1718597</v>
          </cell>
          <cell r="G78">
            <v>0</v>
          </cell>
          <cell r="H78">
            <v>5226990.202839518</v>
          </cell>
          <cell r="I78">
            <v>0</v>
          </cell>
          <cell r="J78">
            <v>5288166.3968642037</v>
          </cell>
          <cell r="K78">
            <v>0</v>
          </cell>
          <cell r="L78">
            <v>5508728</v>
          </cell>
        </row>
        <row r="79">
          <cell r="A79" t="str">
            <v>M'care HMO OP Revenue</v>
          </cell>
          <cell r="B79">
            <v>5478564</v>
          </cell>
          <cell r="C79">
            <v>0</v>
          </cell>
          <cell r="D79">
            <v>4572455.5</v>
          </cell>
          <cell r="E79">
            <v>0</v>
          </cell>
          <cell r="F79">
            <v>1800792</v>
          </cell>
          <cell r="G79">
            <v>0</v>
          </cell>
          <cell r="H79">
            <v>5296606.103954656</v>
          </cell>
          <cell r="I79">
            <v>0</v>
          </cell>
          <cell r="J79">
            <v>5356943.1038129255</v>
          </cell>
          <cell r="K79">
            <v>0</v>
          </cell>
          <cell r="L79">
            <v>5631031</v>
          </cell>
        </row>
        <row r="80">
          <cell r="A80" t="str">
            <v>M'care HMO U&amp;C Revenue</v>
          </cell>
          <cell r="B80">
            <v>996562</v>
          </cell>
          <cell r="C80">
            <v>0</v>
          </cell>
          <cell r="D80">
            <v>1001850</v>
          </cell>
          <cell r="E80">
            <v>0</v>
          </cell>
          <cell r="F80">
            <v>512190</v>
          </cell>
          <cell r="G80">
            <v>0</v>
          </cell>
          <cell r="H80">
            <v>1530296.9717808296</v>
          </cell>
          <cell r="I80">
            <v>0</v>
          </cell>
          <cell r="J80">
            <v>1547955.3254360151</v>
          </cell>
          <cell r="K80">
            <v>0</v>
          </cell>
          <cell r="L80">
            <v>1620239</v>
          </cell>
        </row>
        <row r="81">
          <cell r="A81" t="str">
            <v>M'care HMO IP &amp; OP Revenue</v>
          </cell>
          <cell r="B81">
            <v>11400674</v>
          </cell>
          <cell r="C81">
            <v>0</v>
          </cell>
          <cell r="D81">
            <v>11101652</v>
          </cell>
          <cell r="E81">
            <v>0</v>
          </cell>
          <cell r="F81">
            <v>4031579</v>
          </cell>
          <cell r="G81">
            <v>0</v>
          </cell>
          <cell r="H81">
            <v>12053893.278575003</v>
          </cell>
          <cell r="I81">
            <v>0</v>
          </cell>
          <cell r="J81">
            <v>12193064.826113144</v>
          </cell>
          <cell r="K81">
            <v>0</v>
          </cell>
          <cell r="L81">
            <v>12759998</v>
          </cell>
        </row>
        <row r="82">
          <cell r="A82" t="str">
            <v>M'care HMO IP Contractual</v>
          </cell>
          <cell r="B82">
            <v>3154965.3344839998</v>
          </cell>
          <cell r="C82">
            <v>0</v>
          </cell>
          <cell r="D82">
            <v>3162741.5745999999</v>
          </cell>
          <cell r="E82">
            <v>0</v>
          </cell>
          <cell r="F82">
            <v>935292.29599999997</v>
          </cell>
          <cell r="G82">
            <v>0</v>
          </cell>
          <cell r="H82">
            <v>2928124.7948395177</v>
          </cell>
          <cell r="I82">
            <v>0</v>
          </cell>
          <cell r="J82">
            <v>2932891.4226562036</v>
          </cell>
          <cell r="K82">
            <v>0</v>
          </cell>
          <cell r="L82">
            <v>3153453.0257919999</v>
          </cell>
        </row>
        <row r="83">
          <cell r="A83" t="str">
            <v>M'care HMO OP Contractual</v>
          </cell>
          <cell r="B83">
            <v>4062978.5386844696</v>
          </cell>
          <cell r="C83">
            <v>0</v>
          </cell>
          <cell r="D83">
            <v>3242328.1950500002</v>
          </cell>
          <cell r="E83">
            <v>0</v>
          </cell>
          <cell r="F83">
            <v>1278562.32</v>
          </cell>
          <cell r="G83">
            <v>0</v>
          </cell>
          <cell r="H83">
            <v>3760590.3338078056</v>
          </cell>
          <cell r="I83">
            <v>0</v>
          </cell>
          <cell r="J83">
            <v>3791778.2524563838</v>
          </cell>
          <cell r="K83">
            <v>0</v>
          </cell>
          <cell r="L83">
            <v>4065866.1845634365</v>
          </cell>
        </row>
        <row r="84">
          <cell r="A84" t="str">
            <v>M'care HMO U&amp;C Contractual</v>
          </cell>
          <cell r="B84">
            <v>717454.45000000007</v>
          </cell>
          <cell r="C84">
            <v>0</v>
          </cell>
          <cell r="D84">
            <v>898969.5399999998</v>
          </cell>
          <cell r="E84">
            <v>0</v>
          </cell>
          <cell r="F84">
            <v>733666.66</v>
          </cell>
          <cell r="G84">
            <v>0</v>
          </cell>
          <cell r="H84">
            <v>1040484.6399999999</v>
          </cell>
          <cell r="I84">
            <v>0</v>
          </cell>
          <cell r="J84">
            <v>1768480.7700000003</v>
          </cell>
          <cell r="K84">
            <v>0</v>
          </cell>
          <cell r="L84">
            <v>1839206.7700000003</v>
          </cell>
        </row>
        <row r="85">
          <cell r="A85" t="str">
            <v>M'care HMO C/A</v>
          </cell>
          <cell r="B85">
            <v>7935398.3231684696</v>
          </cell>
          <cell r="C85">
            <v>0</v>
          </cell>
          <cell r="D85">
            <v>7304039.3096500002</v>
          </cell>
          <cell r="E85">
            <v>0</v>
          </cell>
          <cell r="F85">
            <v>2947521.2760000001</v>
          </cell>
          <cell r="G85">
            <v>0</v>
          </cell>
          <cell r="H85">
            <v>7729199.7686473234</v>
          </cell>
          <cell r="I85">
            <v>0</v>
          </cell>
          <cell r="J85">
            <v>8493150.4451125879</v>
          </cell>
          <cell r="K85">
            <v>0</v>
          </cell>
          <cell r="L85">
            <v>9058525.980355436</v>
          </cell>
        </row>
        <row r="86">
          <cell r="A86" t="str">
            <v>M'care HMO Net Revenue</v>
          </cell>
          <cell r="B86">
            <v>3465275.6768315304</v>
          </cell>
          <cell r="C86">
            <v>0</v>
          </cell>
          <cell r="D86">
            <v>3797612.6903499998</v>
          </cell>
          <cell r="E86">
            <v>0</v>
          </cell>
          <cell r="F86">
            <v>1084057.7239999999</v>
          </cell>
          <cell r="G86">
            <v>0</v>
          </cell>
          <cell r="H86">
            <v>4324693.5099276798</v>
          </cell>
          <cell r="I86">
            <v>0</v>
          </cell>
          <cell r="J86">
            <v>3699914.3810005561</v>
          </cell>
          <cell r="K86">
            <v>0</v>
          </cell>
          <cell r="L86">
            <v>3701472.019644564</v>
          </cell>
        </row>
        <row r="87">
          <cell r="A87" t="str">
            <v>M'care HMO Net to Gross %</v>
          </cell>
          <cell r="B87">
            <v>0.30395358001040379</v>
          </cell>
          <cell r="C87">
            <v>0</v>
          </cell>
          <cell r="D87">
            <v>0.34207635857708385</v>
          </cell>
          <cell r="E87">
            <v>0</v>
          </cell>
          <cell r="F87">
            <v>0.26889159904841253</v>
          </cell>
          <cell r="G87">
            <v>0</v>
          </cell>
          <cell r="H87">
            <v>0.35877980748465194</v>
          </cell>
          <cell r="I87">
            <v>0</v>
          </cell>
          <cell r="J87">
            <v>0.30344416549616587</v>
          </cell>
          <cell r="K87">
            <v>0</v>
          </cell>
          <cell r="L87">
            <v>0.2900840595464485</v>
          </cell>
        </row>
        <row r="88">
          <cell r="A88">
            <v>0</v>
          </cell>
          <cell r="B88">
            <v>0</v>
          </cell>
          <cell r="C88">
            <v>0</v>
          </cell>
          <cell r="D88">
            <v>0</v>
          </cell>
          <cell r="E88">
            <v>0</v>
          </cell>
          <cell r="F88">
            <v>0</v>
          </cell>
          <cell r="G88">
            <v>0</v>
          </cell>
          <cell r="H88">
            <v>0</v>
          </cell>
          <cell r="I88">
            <v>0</v>
          </cell>
          <cell r="J88">
            <v>0</v>
          </cell>
          <cell r="K88">
            <v>0</v>
          </cell>
          <cell r="L88">
            <v>0</v>
          </cell>
        </row>
        <row r="89">
          <cell r="A89" t="str">
            <v>Blue Cross IP &amp; OP Revenue</v>
          </cell>
          <cell r="B89">
            <v>71170093</v>
          </cell>
          <cell r="C89">
            <v>0</v>
          </cell>
          <cell r="D89">
            <v>62858161</v>
          </cell>
          <cell r="E89">
            <v>0</v>
          </cell>
          <cell r="F89">
            <v>23652443</v>
          </cell>
          <cell r="G89">
            <v>0</v>
          </cell>
          <cell r="H89">
            <v>70208445.035002902</v>
          </cell>
          <cell r="I89">
            <v>0</v>
          </cell>
          <cell r="J89">
            <v>71014305.697279781</v>
          </cell>
          <cell r="K89">
            <v>0</v>
          </cell>
          <cell r="L89">
            <v>74461733</v>
          </cell>
        </row>
        <row r="90">
          <cell r="A90" t="str">
            <v>Blue Shield Physician Revenue</v>
          </cell>
          <cell r="B90">
            <v>8207033.9999999991</v>
          </cell>
          <cell r="C90">
            <v>0</v>
          </cell>
          <cell r="D90">
            <v>6877631.9600000009</v>
          </cell>
          <cell r="E90">
            <v>0</v>
          </cell>
          <cell r="F90">
            <v>4116864</v>
          </cell>
          <cell r="G90">
            <v>0</v>
          </cell>
          <cell r="H90">
            <v>12334711.893772176</v>
          </cell>
          <cell r="I90">
            <v>0</v>
          </cell>
          <cell r="J90">
            <v>12476126.35060367</v>
          </cell>
          <cell r="K90">
            <v>0</v>
          </cell>
          <cell r="L90">
            <v>13086835.000000002</v>
          </cell>
        </row>
        <row r="91">
          <cell r="A91" t="str">
            <v>Blue Cross IP Psych Revenue</v>
          </cell>
          <cell r="B91">
            <v>158838</v>
          </cell>
          <cell r="C91">
            <v>0</v>
          </cell>
          <cell r="D91">
            <v>233008</v>
          </cell>
          <cell r="E91">
            <v>0</v>
          </cell>
          <cell r="F91">
            <v>105556</v>
          </cell>
          <cell r="G91">
            <v>0</v>
          </cell>
          <cell r="H91">
            <v>321041.04560343589</v>
          </cell>
          <cell r="I91">
            <v>0</v>
          </cell>
          <cell r="J91">
            <v>324798.47933366452</v>
          </cell>
          <cell r="K91">
            <v>0</v>
          </cell>
          <cell r="L91">
            <v>338345</v>
          </cell>
        </row>
        <row r="92">
          <cell r="A92" t="str">
            <v>Blue Cross IP &amp; OP Revenue</v>
          </cell>
          <cell r="B92">
            <v>79535965</v>
          </cell>
          <cell r="C92">
            <v>0</v>
          </cell>
          <cell r="D92">
            <v>69968800.960000008</v>
          </cell>
          <cell r="E92">
            <v>0</v>
          </cell>
          <cell r="F92">
            <v>27874863</v>
          </cell>
          <cell r="G92">
            <v>0</v>
          </cell>
          <cell r="H92">
            <v>82864197.974378511</v>
          </cell>
          <cell r="I92">
            <v>0</v>
          </cell>
          <cell r="J92">
            <v>83815230.52721712</v>
          </cell>
          <cell r="K92">
            <v>0</v>
          </cell>
          <cell r="L92">
            <v>87886913</v>
          </cell>
        </row>
        <row r="93">
          <cell r="A93" t="str">
            <v>Blue Cross C/A</v>
          </cell>
          <cell r="B93">
            <v>9481559.0294874813</v>
          </cell>
          <cell r="C93">
            <v>0</v>
          </cell>
          <cell r="D93">
            <v>9162085.988880001</v>
          </cell>
          <cell r="E93">
            <v>0</v>
          </cell>
          <cell r="F93">
            <v>4194082.4029999999</v>
          </cell>
          <cell r="G93">
            <v>0</v>
          </cell>
          <cell r="H93">
            <v>12584698.920944346</v>
          </cell>
          <cell r="I93">
            <v>0</v>
          </cell>
          <cell r="J93">
            <v>12676530.247653639</v>
          </cell>
          <cell r="K93">
            <v>0</v>
          </cell>
          <cell r="L93">
            <v>13533469.066692512</v>
          </cell>
        </row>
        <row r="94">
          <cell r="A94" t="str">
            <v>Blue Cross Net Revenue</v>
          </cell>
          <cell r="B94">
            <v>70054405.970512524</v>
          </cell>
          <cell r="C94">
            <v>0</v>
          </cell>
          <cell r="D94">
            <v>60806714.971120007</v>
          </cell>
          <cell r="E94">
            <v>0</v>
          </cell>
          <cell r="F94">
            <v>23680780.596999999</v>
          </cell>
          <cell r="G94">
            <v>0</v>
          </cell>
          <cell r="H94">
            <v>70279499.053434163</v>
          </cell>
          <cell r="I94">
            <v>0</v>
          </cell>
          <cell r="J94">
            <v>71138700.279563487</v>
          </cell>
          <cell r="K94">
            <v>0</v>
          </cell>
          <cell r="L94">
            <v>74353443.933307484</v>
          </cell>
        </row>
        <row r="95">
          <cell r="A95" t="str">
            <v>Blue Cross Net to Gross %</v>
          </cell>
          <cell r="B95">
            <v>0.88078903638765838</v>
          </cell>
          <cell r="C95">
            <v>0</v>
          </cell>
          <cell r="D95">
            <v>0.86905469490440734</v>
          </cell>
          <cell r="E95">
            <v>0</v>
          </cell>
          <cell r="F95">
            <v>0.84953890524950737</v>
          </cell>
          <cell r="G95">
            <v>0</v>
          </cell>
          <cell r="H95">
            <v>0.84812863421624474</v>
          </cell>
          <cell r="I95">
            <v>0</v>
          </cell>
          <cell r="J95">
            <v>0.84875624432557972</v>
          </cell>
          <cell r="K95">
            <v>0</v>
          </cell>
          <cell r="L95">
            <v>0.84601269284890557</v>
          </cell>
        </row>
        <row r="96">
          <cell r="A96">
            <v>0</v>
          </cell>
          <cell r="B96">
            <v>0</v>
          </cell>
          <cell r="C96">
            <v>0</v>
          </cell>
          <cell r="D96">
            <v>0</v>
          </cell>
          <cell r="E96">
            <v>0</v>
          </cell>
          <cell r="F96">
            <v>0</v>
          </cell>
          <cell r="G96">
            <v>0</v>
          </cell>
          <cell r="H96">
            <v>0</v>
          </cell>
          <cell r="I96">
            <v>0</v>
          </cell>
          <cell r="J96">
            <v>0</v>
          </cell>
          <cell r="K96">
            <v>0</v>
          </cell>
          <cell r="L96">
            <v>0</v>
          </cell>
        </row>
        <row r="97">
          <cell r="A97" t="str">
            <v>Catamount IP Revenue</v>
          </cell>
          <cell r="B97">
            <v>1481429</v>
          </cell>
          <cell r="C97">
            <v>0</v>
          </cell>
          <cell r="D97">
            <v>1500384</v>
          </cell>
          <cell r="E97">
            <v>0</v>
          </cell>
          <cell r="F97">
            <v>1020206</v>
          </cell>
          <cell r="G97">
            <v>0</v>
          </cell>
          <cell r="H97">
            <v>3102883.7865294148</v>
          </cell>
          <cell r="I97">
            <v>0</v>
          </cell>
          <cell r="J97">
            <v>3139199.6419633236</v>
          </cell>
          <cell r="K97">
            <v>0</v>
          </cell>
          <cell r="L97">
            <v>3270131</v>
          </cell>
        </row>
        <row r="98">
          <cell r="A98" t="str">
            <v>Catamount OP Revenue</v>
          </cell>
          <cell r="B98">
            <v>5426934</v>
          </cell>
          <cell r="C98">
            <v>0</v>
          </cell>
          <cell r="D98">
            <v>4761894</v>
          </cell>
          <cell r="E98">
            <v>0</v>
          </cell>
          <cell r="F98">
            <v>2028516</v>
          </cell>
          <cell r="G98">
            <v>0</v>
          </cell>
          <cell r="H98">
            <v>5966402.6870230902</v>
          </cell>
          <cell r="I98">
            <v>0</v>
          </cell>
          <cell r="J98">
            <v>6034369.764622556</v>
          </cell>
          <cell r="K98">
            <v>0</v>
          </cell>
          <cell r="L98">
            <v>6343118</v>
          </cell>
        </row>
        <row r="99">
          <cell r="A99" t="str">
            <v>Catamount IP &amp; OP Revenue</v>
          </cell>
          <cell r="B99">
            <v>6908363</v>
          </cell>
          <cell r="C99">
            <v>0</v>
          </cell>
          <cell r="D99">
            <v>6262278</v>
          </cell>
          <cell r="E99">
            <v>0</v>
          </cell>
          <cell r="F99">
            <v>3048722</v>
          </cell>
          <cell r="G99">
            <v>0</v>
          </cell>
          <cell r="H99">
            <v>9069286.4735525046</v>
          </cell>
          <cell r="I99">
            <v>0</v>
          </cell>
          <cell r="J99">
            <v>9173569.4065858796</v>
          </cell>
          <cell r="K99">
            <v>0</v>
          </cell>
          <cell r="L99">
            <v>9613249</v>
          </cell>
        </row>
        <row r="100">
          <cell r="A100" t="str">
            <v>Catamount IP C/A</v>
          </cell>
          <cell r="B100">
            <v>675531.62</v>
          </cell>
          <cell r="C100">
            <v>0</v>
          </cell>
          <cell r="D100">
            <v>602174.1</v>
          </cell>
          <cell r="E100">
            <v>0</v>
          </cell>
          <cell r="F100">
            <v>607163.93999999994</v>
          </cell>
          <cell r="G100">
            <v>0</v>
          </cell>
          <cell r="H100">
            <v>1840765.0065294148</v>
          </cell>
          <cell r="I100">
            <v>0</v>
          </cell>
          <cell r="J100">
            <v>1857325.0319633235</v>
          </cell>
          <cell r="K100">
            <v>0</v>
          </cell>
          <cell r="L100">
            <v>1917029.74</v>
          </cell>
        </row>
        <row r="101">
          <cell r="A101" t="str">
            <v>Catamount OP C/A</v>
          </cell>
          <cell r="B101">
            <v>2474681.9</v>
          </cell>
          <cell r="C101">
            <v>0</v>
          </cell>
          <cell r="D101">
            <v>2171423.66</v>
          </cell>
          <cell r="E101">
            <v>0</v>
          </cell>
          <cell r="F101">
            <v>925003.3</v>
          </cell>
          <cell r="G101">
            <v>0</v>
          </cell>
          <cell r="H101">
            <v>2720679.6270230901</v>
          </cell>
          <cell r="I101">
            <v>0</v>
          </cell>
          <cell r="J101">
            <v>2751672.6146225561</v>
          </cell>
          <cell r="K101">
            <v>0</v>
          </cell>
          <cell r="L101">
            <v>2892461.81</v>
          </cell>
        </row>
        <row r="102">
          <cell r="A102" t="str">
            <v>Catamount C/A</v>
          </cell>
          <cell r="B102">
            <v>3150213.52</v>
          </cell>
          <cell r="C102">
            <v>0</v>
          </cell>
          <cell r="D102">
            <v>2773597.7600000002</v>
          </cell>
          <cell r="E102">
            <v>0</v>
          </cell>
          <cell r="F102">
            <v>1532167.24</v>
          </cell>
          <cell r="G102">
            <v>0</v>
          </cell>
          <cell r="H102">
            <v>4561444.6335525047</v>
          </cell>
          <cell r="I102">
            <v>0</v>
          </cell>
          <cell r="J102">
            <v>4608997.6465858798</v>
          </cell>
          <cell r="K102">
            <v>0</v>
          </cell>
          <cell r="L102">
            <v>4809491.55</v>
          </cell>
        </row>
        <row r="103">
          <cell r="A103" t="str">
            <v>Catamount Net Revenue</v>
          </cell>
          <cell r="B103">
            <v>3758149.48</v>
          </cell>
          <cell r="D103">
            <v>3488680.2399999998</v>
          </cell>
          <cell r="F103">
            <v>1516554.76</v>
          </cell>
          <cell r="H103">
            <v>4507841.84</v>
          </cell>
          <cell r="I103">
            <v>0</v>
          </cell>
          <cell r="J103">
            <v>4564571.76</v>
          </cell>
          <cell r="K103">
            <v>0</v>
          </cell>
          <cell r="L103">
            <v>4803757.45</v>
          </cell>
        </row>
        <row r="104">
          <cell r="A104" t="str">
            <v>Catamount Net to Gross %</v>
          </cell>
          <cell r="B104">
            <v>0.54400000115801672</v>
          </cell>
          <cell r="D104">
            <v>0.55709443751938192</v>
          </cell>
          <cell r="F104">
            <v>0.49743950415944782</v>
          </cell>
          <cell r="H104">
            <v>0.49704481748873963</v>
          </cell>
          <cell r="I104">
            <v>0</v>
          </cell>
          <cell r="J104">
            <v>0.49757859320528025</v>
          </cell>
          <cell r="K104">
            <v>0</v>
          </cell>
          <cell r="L104">
            <v>0.4997017605598274</v>
          </cell>
        </row>
        <row r="105">
          <cell r="A105">
            <v>0</v>
          </cell>
          <cell r="B105">
            <v>0</v>
          </cell>
          <cell r="C105">
            <v>0</v>
          </cell>
          <cell r="D105">
            <v>0</v>
          </cell>
          <cell r="E105">
            <v>0</v>
          </cell>
          <cell r="F105">
            <v>0</v>
          </cell>
          <cell r="G105">
            <v>0</v>
          </cell>
          <cell r="H105">
            <v>0</v>
          </cell>
          <cell r="I105">
            <v>0</v>
          </cell>
          <cell r="J105">
            <v>0</v>
          </cell>
          <cell r="K105">
            <v>0</v>
          </cell>
          <cell r="L105">
            <v>0</v>
          </cell>
        </row>
        <row r="106">
          <cell r="A106" t="str">
            <v>Cigna IP &amp; OP Revenue</v>
          </cell>
          <cell r="B106">
            <v>22471605.210000001</v>
          </cell>
          <cell r="C106">
            <v>0</v>
          </cell>
          <cell r="D106">
            <v>8824970.5</v>
          </cell>
          <cell r="E106">
            <v>0</v>
          </cell>
          <cell r="F106">
            <v>6057194</v>
          </cell>
          <cell r="G106">
            <v>0</v>
          </cell>
          <cell r="H106">
            <v>22821748.281015623</v>
          </cell>
          <cell r="I106">
            <v>0</v>
          </cell>
          <cell r="J106">
            <v>23083932.211977646</v>
          </cell>
          <cell r="K106">
            <v>0</v>
          </cell>
          <cell r="L106">
            <v>24197407.98</v>
          </cell>
        </row>
        <row r="107">
          <cell r="A107" t="str">
            <v>Cigna C/A</v>
          </cell>
          <cell r="B107">
            <v>2134802.4949500002</v>
          </cell>
          <cell r="C107">
            <v>0</v>
          </cell>
          <cell r="D107">
            <v>764005.19750000001</v>
          </cell>
          <cell r="E107">
            <v>0</v>
          </cell>
          <cell r="F107">
            <v>367714.43000000005</v>
          </cell>
          <cell r="G107">
            <v>0</v>
          </cell>
          <cell r="H107">
            <v>2168066.0866964841</v>
          </cell>
          <cell r="I107">
            <v>0</v>
          </cell>
          <cell r="J107">
            <v>2192973.5601378763</v>
          </cell>
          <cell r="K107">
            <v>0</v>
          </cell>
          <cell r="L107">
            <v>2298753.7581000002</v>
          </cell>
        </row>
        <row r="108">
          <cell r="A108" t="str">
            <v>Cigna Net Revenue</v>
          </cell>
          <cell r="B108">
            <v>20336802.715050001</v>
          </cell>
          <cell r="C108">
            <v>0</v>
          </cell>
          <cell r="D108">
            <v>8060965.3025000002</v>
          </cell>
          <cell r="E108">
            <v>0</v>
          </cell>
          <cell r="F108">
            <v>5689479.5700000003</v>
          </cell>
          <cell r="G108">
            <v>0</v>
          </cell>
          <cell r="H108">
            <v>20653682.19431914</v>
          </cell>
          <cell r="I108">
            <v>0</v>
          </cell>
          <cell r="J108">
            <v>20890958.65183977</v>
          </cell>
          <cell r="K108">
            <v>0</v>
          </cell>
          <cell r="L108">
            <v>21898654.221900001</v>
          </cell>
        </row>
        <row r="109">
          <cell r="A109" t="str">
            <v>Cigna Net to Gross %</v>
          </cell>
          <cell r="B109">
            <v>0.90500000000000003</v>
          </cell>
          <cell r="C109">
            <v>0</v>
          </cell>
          <cell r="D109">
            <v>0.91342688369326563</v>
          </cell>
          <cell r="E109">
            <v>0</v>
          </cell>
          <cell r="F109">
            <v>0.939292941583182</v>
          </cell>
          <cell r="G109">
            <v>0</v>
          </cell>
          <cell r="H109">
            <v>0.90500000000000003</v>
          </cell>
          <cell r="I109">
            <v>0</v>
          </cell>
          <cell r="J109">
            <v>0.90500000000000003</v>
          </cell>
          <cell r="K109">
            <v>0</v>
          </cell>
          <cell r="L109">
            <v>0.90500000000000003</v>
          </cell>
        </row>
        <row r="110">
          <cell r="A110">
            <v>0</v>
          </cell>
          <cell r="B110">
            <v>0</v>
          </cell>
          <cell r="C110">
            <v>0</v>
          </cell>
          <cell r="D110">
            <v>0</v>
          </cell>
          <cell r="E110">
            <v>0</v>
          </cell>
          <cell r="F110">
            <v>0</v>
          </cell>
          <cell r="G110">
            <v>0</v>
          </cell>
          <cell r="H110">
            <v>0</v>
          </cell>
          <cell r="I110">
            <v>0</v>
          </cell>
          <cell r="J110">
            <v>0</v>
          </cell>
          <cell r="K110">
            <v>0</v>
          </cell>
          <cell r="L110">
            <v>0</v>
          </cell>
        </row>
        <row r="111">
          <cell r="A111" t="str">
            <v>Workers Comp IP &amp; OP Revenue</v>
          </cell>
          <cell r="B111">
            <v>3403656</v>
          </cell>
          <cell r="C111">
            <v>0</v>
          </cell>
          <cell r="D111">
            <v>3497349</v>
          </cell>
          <cell r="E111">
            <v>0</v>
          </cell>
          <cell r="F111">
            <v>1215717</v>
          </cell>
          <cell r="G111">
            <v>0</v>
          </cell>
          <cell r="H111">
            <v>3588419.2435170058</v>
          </cell>
          <cell r="I111">
            <v>0</v>
          </cell>
          <cell r="J111">
            <v>3629417.3739062059</v>
          </cell>
          <cell r="K111">
            <v>0</v>
          </cell>
          <cell r="L111">
            <v>3811434</v>
          </cell>
        </row>
        <row r="112">
          <cell r="A112" t="str">
            <v>Workers Comp C/A</v>
          </cell>
          <cell r="B112">
            <v>636105.95025171782</v>
          </cell>
          <cell r="C112">
            <v>0</v>
          </cell>
          <cell r="D112">
            <v>453020.46200000006</v>
          </cell>
          <cell r="E112">
            <v>0</v>
          </cell>
          <cell r="F112">
            <v>377259.54300000001</v>
          </cell>
          <cell r="G112">
            <v>0</v>
          </cell>
          <cell r="H112">
            <v>865354.64538490912</v>
          </cell>
          <cell r="I112">
            <v>0</v>
          </cell>
          <cell r="J112">
            <v>875241.42844362976</v>
          </cell>
          <cell r="K112">
            <v>0</v>
          </cell>
          <cell r="L112">
            <v>934061.60192620149</v>
          </cell>
        </row>
        <row r="113">
          <cell r="A113" t="str">
            <v>Workers Comp Net Revenue</v>
          </cell>
          <cell r="B113">
            <v>2767550.0497482819</v>
          </cell>
          <cell r="C113">
            <v>0</v>
          </cell>
          <cell r="D113">
            <v>3044328.5379999997</v>
          </cell>
          <cell r="E113">
            <v>0</v>
          </cell>
          <cell r="F113">
            <v>838457.45699999994</v>
          </cell>
          <cell r="G113">
            <v>0</v>
          </cell>
          <cell r="H113">
            <v>2723064.5981320967</v>
          </cell>
          <cell r="I113">
            <v>0</v>
          </cell>
          <cell r="J113">
            <v>2754175.9454625761</v>
          </cell>
          <cell r="K113">
            <v>0</v>
          </cell>
          <cell r="L113">
            <v>2877372.3980737985</v>
          </cell>
        </row>
        <row r="114">
          <cell r="A114" t="str">
            <v>Workers Comp Net to Gross %</v>
          </cell>
          <cell r="B114">
            <v>0.81311097530075949</v>
          </cell>
          <cell r="C114">
            <v>0</v>
          </cell>
          <cell r="D114">
            <v>0.87046747064705288</v>
          </cell>
          <cell r="E114">
            <v>0</v>
          </cell>
          <cell r="F114">
            <v>0.68968144477703275</v>
          </cell>
          <cell r="G114">
            <v>0</v>
          </cell>
          <cell r="H114">
            <v>0.75884795319044829</v>
          </cell>
          <cell r="I114">
            <v>0</v>
          </cell>
          <cell r="J114">
            <v>0.75884795319044829</v>
          </cell>
          <cell r="K114">
            <v>0</v>
          </cell>
          <cell r="L114">
            <v>0.75493171286025118</v>
          </cell>
        </row>
        <row r="115">
          <cell r="A115">
            <v>0</v>
          </cell>
          <cell r="B115">
            <v>0</v>
          </cell>
          <cell r="C115">
            <v>0</v>
          </cell>
          <cell r="D115">
            <v>0</v>
          </cell>
          <cell r="E115">
            <v>0</v>
          </cell>
          <cell r="F115">
            <v>0</v>
          </cell>
          <cell r="G115">
            <v>0</v>
          </cell>
          <cell r="H115">
            <v>0</v>
          </cell>
          <cell r="I115">
            <v>0</v>
          </cell>
          <cell r="J115">
            <v>0</v>
          </cell>
          <cell r="K115">
            <v>0</v>
          </cell>
          <cell r="L115">
            <v>0</v>
          </cell>
        </row>
        <row r="116">
          <cell r="A116" t="str">
            <v>Other Payor Revenue</v>
          </cell>
          <cell r="B116">
            <v>36304460.789999999</v>
          </cell>
          <cell r="C116">
            <v>0</v>
          </cell>
          <cell r="D116">
            <v>39416855.5</v>
          </cell>
          <cell r="E116">
            <v>0</v>
          </cell>
          <cell r="F116">
            <v>14643908</v>
          </cell>
          <cell r="G116">
            <v>0</v>
          </cell>
          <cell r="H116">
            <v>38781591.935812831</v>
          </cell>
          <cell r="I116">
            <v>0</v>
          </cell>
          <cell r="J116">
            <v>36324994.014759123</v>
          </cell>
          <cell r="K116">
            <v>0</v>
          </cell>
          <cell r="L116">
            <v>38065741.019999996</v>
          </cell>
        </row>
        <row r="117">
          <cell r="A117" t="str">
            <v>Other C/A</v>
          </cell>
          <cell r="B117">
            <v>12331587.225257743</v>
          </cell>
          <cell r="C117">
            <v>0</v>
          </cell>
          <cell r="D117">
            <v>12456100.910850001</v>
          </cell>
          <cell r="E117">
            <v>0</v>
          </cell>
          <cell r="F117">
            <v>5558428</v>
          </cell>
          <cell r="G117">
            <v>0</v>
          </cell>
          <cell r="H117">
            <v>12926940.365607833</v>
          </cell>
          <cell r="I117">
            <v>0</v>
          </cell>
          <cell r="J117">
            <v>11210888.74551985</v>
          </cell>
          <cell r="K117">
            <v>0</v>
          </cell>
          <cell r="L117">
            <v>11561969.097367717</v>
          </cell>
        </row>
        <row r="118">
          <cell r="A118" t="str">
            <v>Bad Debt</v>
          </cell>
          <cell r="B118">
            <v>9292541</v>
          </cell>
          <cell r="C118">
            <v>0</v>
          </cell>
          <cell r="D118">
            <v>7581672</v>
          </cell>
          <cell r="E118">
            <v>0</v>
          </cell>
          <cell r="F118">
            <v>2116394</v>
          </cell>
          <cell r="G118">
            <v>0</v>
          </cell>
          <cell r="H118">
            <v>9538534</v>
          </cell>
          <cell r="I118">
            <v>0</v>
          </cell>
          <cell r="J118">
            <v>9209789</v>
          </cell>
          <cell r="K118">
            <v>0</v>
          </cell>
          <cell r="L118">
            <v>9647180</v>
          </cell>
        </row>
        <row r="119">
          <cell r="A119" t="str">
            <v>Medicaid DPS</v>
          </cell>
          <cell r="B119">
            <v>-4207111</v>
          </cell>
          <cell r="C119">
            <v>0</v>
          </cell>
          <cell r="D119">
            <v>-3935233.52</v>
          </cell>
          <cell r="E119">
            <v>0</v>
          </cell>
          <cell r="F119">
            <v>-1414395</v>
          </cell>
          <cell r="G119">
            <v>0</v>
          </cell>
          <cell r="H119">
            <v>-4356823</v>
          </cell>
          <cell r="I119">
            <v>0</v>
          </cell>
          <cell r="J119">
            <v>-5336685</v>
          </cell>
          <cell r="K119">
            <v>0</v>
          </cell>
          <cell r="L119">
            <v>-5336685</v>
          </cell>
        </row>
        <row r="120">
          <cell r="A120" t="str">
            <v>Other Net Revenue</v>
          </cell>
          <cell r="B120">
            <v>18887443.564742256</v>
          </cell>
          <cell r="C120">
            <v>0</v>
          </cell>
          <cell r="D120">
            <v>23314316.109149996</v>
          </cell>
          <cell r="E120">
            <v>0</v>
          </cell>
          <cell r="F120">
            <v>8383481</v>
          </cell>
          <cell r="G120">
            <v>0</v>
          </cell>
          <cell r="H120">
            <v>20672940.570204996</v>
          </cell>
          <cell r="I120">
            <v>0</v>
          </cell>
          <cell r="J120">
            <v>21241001.269239273</v>
          </cell>
          <cell r="K120">
            <v>0</v>
          </cell>
          <cell r="L120">
            <v>22193276.922632277</v>
          </cell>
        </row>
        <row r="121">
          <cell r="A121">
            <v>0</v>
          </cell>
          <cell r="B121">
            <v>0</v>
          </cell>
          <cell r="C121">
            <v>0</v>
          </cell>
          <cell r="D121">
            <v>0</v>
          </cell>
          <cell r="E121">
            <v>0</v>
          </cell>
          <cell r="F121">
            <v>0</v>
          </cell>
          <cell r="G121">
            <v>0</v>
          </cell>
          <cell r="H121">
            <v>0</v>
          </cell>
          <cell r="I121">
            <v>0</v>
          </cell>
          <cell r="J121">
            <v>0</v>
          </cell>
          <cell r="K121">
            <v>0</v>
          </cell>
          <cell r="L121">
            <v>0</v>
          </cell>
        </row>
        <row r="122">
          <cell r="A122" t="str">
            <v>Gross Patient Revenue</v>
          </cell>
          <cell r="B122">
            <v>442501944</v>
          </cell>
          <cell r="C122">
            <v>0</v>
          </cell>
          <cell r="D122">
            <v>386252247.05000007</v>
          </cell>
          <cell r="E122">
            <v>0</v>
          </cell>
          <cell r="F122">
            <v>145479540</v>
          </cell>
          <cell r="G122">
            <v>0</v>
          </cell>
          <cell r="H122">
            <v>433569736</v>
          </cell>
          <cell r="I122">
            <v>0</v>
          </cell>
          <cell r="J122">
            <v>438561382</v>
          </cell>
          <cell r="K122">
            <v>0</v>
          </cell>
          <cell r="L122">
            <v>459389531</v>
          </cell>
        </row>
        <row r="123">
          <cell r="A123" t="str">
            <v>Contractual Allowance ( w/ DPS )</v>
          </cell>
          <cell r="B123">
            <v>230817672.00860581</v>
          </cell>
          <cell r="C123">
            <v>0</v>
          </cell>
          <cell r="D123">
            <v>193783607.26050121</v>
          </cell>
          <cell r="E123">
            <v>0</v>
          </cell>
          <cell r="F123">
            <v>75207559.786535859</v>
          </cell>
          <cell r="G123">
            <v>0</v>
          </cell>
          <cell r="H123">
            <v>223441118.69811788</v>
          </cell>
          <cell r="I123">
            <v>0</v>
          </cell>
          <cell r="J123">
            <v>226446412.18794137</v>
          </cell>
          <cell r="K123">
            <v>0</v>
          </cell>
          <cell r="L123">
            <v>241568824.90445679</v>
          </cell>
        </row>
        <row r="124">
          <cell r="A124" t="str">
            <v>Net Patient Revenue</v>
          </cell>
          <cell r="B124">
            <v>211684271.99139419</v>
          </cell>
          <cell r="C124">
            <v>0</v>
          </cell>
          <cell r="D124">
            <v>192468639.78949887</v>
          </cell>
          <cell r="E124">
            <v>0</v>
          </cell>
          <cell r="F124">
            <v>70271980.213464141</v>
          </cell>
          <cell r="G124">
            <v>0</v>
          </cell>
          <cell r="H124">
            <v>210128617.30188212</v>
          </cell>
          <cell r="I124">
            <v>0</v>
          </cell>
          <cell r="J124">
            <v>212114969.81205863</v>
          </cell>
          <cell r="K124">
            <v>0</v>
          </cell>
          <cell r="L124">
            <v>217820706.09554321</v>
          </cell>
        </row>
        <row r="125">
          <cell r="A125" t="str">
            <v>Total Net To Gross %  ( w/ DPS )</v>
          </cell>
          <cell r="B125">
            <v>0.47838043394312002</v>
          </cell>
          <cell r="C125">
            <v>0</v>
          </cell>
          <cell r="D125">
            <v>0.4982977866393718</v>
          </cell>
          <cell r="E125">
            <v>0</v>
          </cell>
          <cell r="F125">
            <v>0.48303686012111491</v>
          </cell>
          <cell r="G125">
            <v>0</v>
          </cell>
          <cell r="H125">
            <v>0.48464779677768405</v>
          </cell>
          <cell r="I125">
            <v>0</v>
          </cell>
          <cell r="J125">
            <v>0.4836608477580423</v>
          </cell>
          <cell r="K125">
            <v>0</v>
          </cell>
          <cell r="L125">
            <v>0.47415252502901117</v>
          </cell>
        </row>
        <row r="126">
          <cell r="A126">
            <v>0</v>
          </cell>
          <cell r="B126">
            <v>0</v>
          </cell>
          <cell r="C126">
            <v>0</v>
          </cell>
          <cell r="D126">
            <v>0</v>
          </cell>
          <cell r="E126">
            <v>0</v>
          </cell>
          <cell r="F126">
            <v>0</v>
          </cell>
          <cell r="G126">
            <v>0</v>
          </cell>
          <cell r="H126">
            <v>0</v>
          </cell>
          <cell r="I126">
            <v>0</v>
          </cell>
          <cell r="J126">
            <v>0</v>
          </cell>
          <cell r="K126">
            <v>0</v>
          </cell>
          <cell r="L126">
            <v>0</v>
          </cell>
        </row>
        <row r="127">
          <cell r="A127" t="str">
            <v>Gross Patient Revenue</v>
          </cell>
          <cell r="B127">
            <v>442501944</v>
          </cell>
          <cell r="C127">
            <v>0</v>
          </cell>
          <cell r="D127">
            <v>386252247.05000007</v>
          </cell>
          <cell r="E127">
            <v>0</v>
          </cell>
          <cell r="F127">
            <v>145479540</v>
          </cell>
          <cell r="G127">
            <v>0</v>
          </cell>
          <cell r="H127">
            <v>433569736</v>
          </cell>
          <cell r="I127">
            <v>0</v>
          </cell>
          <cell r="J127">
            <v>438561382</v>
          </cell>
          <cell r="K127">
            <v>0</v>
          </cell>
          <cell r="L127">
            <v>459389531</v>
          </cell>
        </row>
        <row r="128">
          <cell r="A128" t="str">
            <v>Contractual Allowance (w/ DPS &amp; w/o PY Adj)</v>
          </cell>
          <cell r="B128">
            <v>230719344.2788308</v>
          </cell>
          <cell r="C128">
            <v>0</v>
          </cell>
          <cell r="D128">
            <v>193406767.01050121</v>
          </cell>
          <cell r="E128">
            <v>0</v>
          </cell>
          <cell r="F128">
            <v>75167700.786535859</v>
          </cell>
          <cell r="G128">
            <v>0</v>
          </cell>
          <cell r="H128">
            <v>223156118.69811788</v>
          </cell>
          <cell r="I128">
            <v>0</v>
          </cell>
          <cell r="J128">
            <v>226350569.18794137</v>
          </cell>
          <cell r="K128">
            <v>0</v>
          </cell>
          <cell r="L128">
            <v>241471601.76525679</v>
          </cell>
        </row>
        <row r="129">
          <cell r="A129" t="str">
            <v>Net Patient Revenue</v>
          </cell>
          <cell r="B129">
            <v>211782599.7211692</v>
          </cell>
          <cell r="C129">
            <v>0</v>
          </cell>
          <cell r="D129">
            <v>192845480.03949887</v>
          </cell>
          <cell r="E129">
            <v>0</v>
          </cell>
          <cell r="F129">
            <v>70311839.213464141</v>
          </cell>
          <cell r="G129">
            <v>0</v>
          </cell>
          <cell r="H129">
            <v>210413617.30188212</v>
          </cell>
          <cell r="I129">
            <v>0</v>
          </cell>
          <cell r="J129">
            <v>212210812.81205863</v>
          </cell>
          <cell r="K129">
            <v>0</v>
          </cell>
          <cell r="L129">
            <v>217917929.23474321</v>
          </cell>
        </row>
        <row r="130">
          <cell r="A130" t="str">
            <v>Total Net To Gross % (w/ DPS &amp; w/o PY Adj)</v>
          </cell>
          <cell r="B130">
            <v>0.47860264252572232</v>
          </cell>
          <cell r="C130">
            <v>0</v>
          </cell>
          <cell r="D130">
            <v>0.4992734191512293</v>
          </cell>
          <cell r="E130">
            <v>0</v>
          </cell>
          <cell r="F130">
            <v>0.48331084366546762</v>
          </cell>
          <cell r="G130">
            <v>0</v>
          </cell>
          <cell r="H130">
            <v>0.48530513048051427</v>
          </cell>
          <cell r="I130">
            <v>0</v>
          </cell>
          <cell r="J130">
            <v>0.4838793872919222</v>
          </cell>
          <cell r="K130">
            <v>0</v>
          </cell>
          <cell r="L130">
            <v>0.47436416054231589</v>
          </cell>
        </row>
        <row r="131">
          <cell r="A131">
            <v>0</v>
          </cell>
          <cell r="B131">
            <v>0</v>
          </cell>
          <cell r="C131">
            <v>0</v>
          </cell>
          <cell r="D131">
            <v>0</v>
          </cell>
          <cell r="E131">
            <v>0</v>
          </cell>
          <cell r="F131">
            <v>0</v>
          </cell>
          <cell r="G131">
            <v>0</v>
          </cell>
          <cell r="H131">
            <v>0</v>
          </cell>
          <cell r="I131">
            <v>0</v>
          </cell>
          <cell r="J131">
            <v>0</v>
          </cell>
          <cell r="K131">
            <v>0</v>
          </cell>
          <cell r="L131">
            <v>0</v>
          </cell>
        </row>
        <row r="132">
          <cell r="A132">
            <v>0</v>
          </cell>
          <cell r="B132">
            <v>211684271.99139419</v>
          </cell>
          <cell r="C132">
            <v>0</v>
          </cell>
          <cell r="D132">
            <v>192468639.78949881</v>
          </cell>
          <cell r="E132">
            <v>0</v>
          </cell>
          <cell r="F132">
            <v>70271980.213464156</v>
          </cell>
          <cell r="G132">
            <v>0</v>
          </cell>
          <cell r="H132">
            <v>210128617.30188206</v>
          </cell>
          <cell r="I132">
            <v>0</v>
          </cell>
          <cell r="J132">
            <v>212114969.81205857</v>
          </cell>
          <cell r="K132">
            <v>0</v>
          </cell>
          <cell r="L132">
            <v>217820706.09554315</v>
          </cell>
        </row>
      </sheetData>
      <sheetData sheetId="17"/>
      <sheetData sheetId="18">
        <row r="4">
          <cell r="C4" t="str">
            <v>BY 2014</v>
          </cell>
        </row>
      </sheetData>
      <sheetData sheetId="19">
        <row r="43">
          <cell r="L43">
            <v>500000</v>
          </cell>
        </row>
      </sheetData>
      <sheetData sheetId="20"/>
      <sheetData sheetId="21"/>
      <sheetData sheetId="22">
        <row r="50">
          <cell r="Z50">
            <v>49943.16</v>
          </cell>
        </row>
      </sheetData>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List"/>
      <sheetName val="Report"/>
      <sheetName val="User"/>
      <sheetName val="Settings"/>
      <sheetName val="Orientation"/>
      <sheetName val="Delivery"/>
      <sheetName val="RptClose"/>
      <sheetName val="Hidden"/>
    </sheetNames>
    <sheetDataSet>
      <sheetData sheetId="0"/>
      <sheetData sheetId="1">
        <row r="3">
          <cell r="B3" t="str">
            <v xml:space="preserve"> </v>
          </cell>
        </row>
        <row r="4">
          <cell r="B4" t="str">
            <v>R_IPRev</v>
          </cell>
        </row>
        <row r="5">
          <cell r="B5" t="str">
            <v>R_OPRev</v>
          </cell>
        </row>
        <row r="6">
          <cell r="B6" t="str">
            <v>R_OthPtRev</v>
          </cell>
        </row>
        <row r="7">
          <cell r="B7" t="str">
            <v>R_IntRevAlloc</v>
          </cell>
        </row>
        <row r="8">
          <cell r="B8" t="str">
            <v>R_OtherRev</v>
          </cell>
        </row>
        <row r="9">
          <cell r="B9" t="str">
            <v>D_Charity</v>
          </cell>
        </row>
        <row r="10">
          <cell r="B10" t="str">
            <v>D_Contractual</v>
          </cell>
        </row>
        <row r="11">
          <cell r="B11" t="str">
            <v>E_SalariesContract</v>
          </cell>
        </row>
        <row r="12">
          <cell r="B12" t="str">
            <v>E_SalariesPhy</v>
          </cell>
        </row>
        <row r="13">
          <cell r="B13" t="str">
            <v>E_SalariesProd</v>
          </cell>
        </row>
        <row r="14">
          <cell r="B14" t="str">
            <v>E_SalariesOvertime</v>
          </cell>
        </row>
        <row r="15">
          <cell r="B15" t="str">
            <v>E_SalariesNonProd</v>
          </cell>
        </row>
        <row r="16">
          <cell r="B16" t="str">
            <v>E_SalariesOth</v>
          </cell>
        </row>
        <row r="17">
          <cell r="B17" t="str">
            <v>E_SalariesPhyOth</v>
          </cell>
        </row>
        <row r="18">
          <cell r="B18" t="str">
            <v>E_AllocFringe</v>
          </cell>
        </row>
        <row r="19">
          <cell r="B19" t="str">
            <v>E_Benefits</v>
          </cell>
        </row>
        <row r="20">
          <cell r="B20" t="str">
            <v>E_MedSupplies</v>
          </cell>
        </row>
        <row r="21">
          <cell r="B21" t="str">
            <v>E_Drugs</v>
          </cell>
        </row>
        <row r="22">
          <cell r="B22" t="str">
            <v>E_Nutrition</v>
          </cell>
        </row>
        <row r="23">
          <cell r="B23" t="str">
            <v>E_OthSupplies</v>
          </cell>
        </row>
        <row r="24">
          <cell r="B24" t="str">
            <v>E_PurchSvcs</v>
          </cell>
        </row>
        <row r="25">
          <cell r="B25" t="str">
            <v>E_ProFees</v>
          </cell>
        </row>
        <row r="26">
          <cell r="B26" t="str">
            <v>E_MaintRepairs</v>
          </cell>
        </row>
        <row r="27">
          <cell r="B27" t="str">
            <v>E_RentLease</v>
          </cell>
        </row>
        <row r="28">
          <cell r="B28" t="str">
            <v>E_Utilities</v>
          </cell>
        </row>
        <row r="29">
          <cell r="B29" t="str">
            <v>E_OtherExp</v>
          </cell>
        </row>
        <row r="30">
          <cell r="B30" t="str">
            <v>E_Insurance</v>
          </cell>
        </row>
        <row r="31">
          <cell r="B31" t="str">
            <v>E_Interest</v>
          </cell>
        </row>
        <row r="32">
          <cell r="B32" t="str">
            <v>E_Depreciation</v>
          </cell>
        </row>
        <row r="33">
          <cell r="B33" t="str">
            <v>E_BadDebt</v>
          </cell>
        </row>
        <row r="34">
          <cell r="B34" t="str">
            <v>E_IntExpAlloc</v>
          </cell>
        </row>
        <row r="35">
          <cell r="B35" t="str">
            <v>R_NonOpGainLoss</v>
          </cell>
        </row>
        <row r="36">
          <cell r="B36" t="str">
            <v>R_NonOpRev</v>
          </cell>
        </row>
      </sheetData>
      <sheetData sheetId="2"/>
      <sheetData sheetId="3" refreshError="1"/>
      <sheetData sheetId="4"/>
      <sheetData sheetId="5"/>
      <sheetData sheetId="6"/>
      <sheetData sheetId="7" refreshError="1"/>
      <sheetData sheetId="8"/>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tailed Changes"/>
      <sheetName val="Balance By Cost Center"/>
      <sheetName val="Data Collection"/>
    </sheetNames>
    <sheetDataSet>
      <sheetData sheetId="0">
        <row r="3">
          <cell r="A3" t="str">
            <v>F/Y 2013</v>
          </cell>
        </row>
        <row r="41">
          <cell r="B41">
            <v>10</v>
          </cell>
          <cell r="C41">
            <v>1</v>
          </cell>
          <cell r="D41">
            <v>12</v>
          </cell>
        </row>
        <row r="42">
          <cell r="B42">
            <v>11</v>
          </cell>
          <cell r="C42">
            <v>2</v>
          </cell>
          <cell r="D42">
            <v>11</v>
          </cell>
        </row>
        <row r="43">
          <cell r="B43">
            <v>12</v>
          </cell>
          <cell r="C43">
            <v>3</v>
          </cell>
          <cell r="D43">
            <v>10</v>
          </cell>
        </row>
        <row r="44">
          <cell r="B44">
            <v>1</v>
          </cell>
          <cell r="C44">
            <v>4</v>
          </cell>
          <cell r="D44">
            <v>9</v>
          </cell>
        </row>
        <row r="45">
          <cell r="B45">
            <v>2</v>
          </cell>
          <cell r="C45">
            <v>5</v>
          </cell>
          <cell r="D45">
            <v>8</v>
          </cell>
        </row>
        <row r="46">
          <cell r="B46">
            <v>3</v>
          </cell>
          <cell r="C46">
            <v>6</v>
          </cell>
          <cell r="D46">
            <v>7</v>
          </cell>
        </row>
        <row r="47">
          <cell r="B47">
            <v>4</v>
          </cell>
          <cell r="C47">
            <v>7</v>
          </cell>
          <cell r="D47">
            <v>6</v>
          </cell>
        </row>
        <row r="48">
          <cell r="B48">
            <v>5</v>
          </cell>
          <cell r="C48">
            <v>8</v>
          </cell>
          <cell r="D48">
            <v>5</v>
          </cell>
        </row>
        <row r="49">
          <cell r="B49">
            <v>6</v>
          </cell>
          <cell r="C49">
            <v>9</v>
          </cell>
          <cell r="D49">
            <v>4</v>
          </cell>
        </row>
        <row r="50">
          <cell r="B50">
            <v>7</v>
          </cell>
          <cell r="C50">
            <v>10</v>
          </cell>
          <cell r="D50">
            <v>3</v>
          </cell>
        </row>
        <row r="51">
          <cell r="B51">
            <v>8</v>
          </cell>
          <cell r="C51">
            <v>11</v>
          </cell>
          <cell r="D51">
            <v>2</v>
          </cell>
        </row>
        <row r="52">
          <cell r="B52">
            <v>9</v>
          </cell>
          <cell r="C52">
            <v>12</v>
          </cell>
          <cell r="D52">
            <v>1</v>
          </cell>
        </row>
      </sheetData>
      <sheetData sheetId="1"/>
      <sheetData sheetId="2"/>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 used"/>
      <sheetName val="net to gross budget package"/>
      <sheetName val="Budget Package"/>
      <sheetName val="Budget Page"/>
      <sheetName val="Rev. by Payor"/>
      <sheetName val="Rev. Analysis"/>
      <sheetName val="Net to Gross"/>
      <sheetName val="Rev Summary"/>
      <sheetName val="M'caid IP"/>
      <sheetName val="M'caid OP"/>
      <sheetName val="M'caid U&amp;C"/>
      <sheetName val="M'care U&amp;C"/>
      <sheetName val="M'care IP DRG"/>
      <sheetName val="M'care IP Psych"/>
      <sheetName val="M'care IP Rehab"/>
      <sheetName val="M'care OP APC"/>
      <sheetName val="Swing Beds"/>
      <sheetName val="BCBS"/>
      <sheetName val="TVHP "/>
      <sheetName val="CHP"/>
      <sheetName val="Other C-A's"/>
      <sheetName val="Frozen PPS Rates Calculation"/>
      <sheetName val="Rev Com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rol"/>
      <sheetName val="Report"/>
      <sheetName val="Charts"/>
      <sheetName val="Capital"/>
      <sheetName val="SPMRatings"/>
      <sheetName val="Instructions"/>
      <sheetName val="User"/>
      <sheetName val="Ratios"/>
      <sheetName val="Settings"/>
      <sheetName val="Orientation"/>
      <sheetName val="Delivery"/>
      <sheetName val="RptClose"/>
      <sheetName val="Hidden"/>
      <sheetName val="FinancialStatements"/>
    </sheetNames>
    <sheetDataSet>
      <sheetData sheetId="0">
        <row r="1">
          <cell r="AG1" t="str">
            <v>Use Individual Scenarios</v>
          </cell>
        </row>
        <row r="2">
          <cell r="AG2"/>
        </row>
        <row r="3">
          <cell r="AG3"/>
        </row>
        <row r="4">
          <cell r="AG4"/>
        </row>
        <row r="5">
          <cell r="AG5"/>
        </row>
        <row r="6">
          <cell r="AG6"/>
        </row>
        <row r="7">
          <cell r="AG7"/>
        </row>
        <row r="8">
          <cell r="AG8"/>
        </row>
        <row r="9">
          <cell r="AG9"/>
        </row>
        <row r="10">
          <cell r="AG10"/>
        </row>
        <row r="11">
          <cell r="AG11"/>
        </row>
        <row r="12">
          <cell r="AG12"/>
        </row>
        <row r="13">
          <cell r="AG13"/>
        </row>
        <row r="14">
          <cell r="AG14"/>
        </row>
        <row r="15">
          <cell r="AG15"/>
        </row>
        <row r="16">
          <cell r="AG16"/>
        </row>
        <row r="17">
          <cell r="AG17"/>
        </row>
        <row r="18">
          <cell r="AG18"/>
        </row>
        <row r="19">
          <cell r="AG19"/>
        </row>
        <row r="20">
          <cell r="AG20"/>
        </row>
        <row r="21">
          <cell r="AG21"/>
        </row>
        <row r="22">
          <cell r="AG22"/>
        </row>
        <row r="23">
          <cell r="AG23"/>
        </row>
        <row r="24">
          <cell r="AG24"/>
        </row>
        <row r="25">
          <cell r="AG25"/>
        </row>
        <row r="26">
          <cell r="AG26"/>
        </row>
        <row r="27">
          <cell r="AG27"/>
        </row>
        <row r="28">
          <cell r="AG28"/>
        </row>
        <row r="29">
          <cell r="AG29"/>
        </row>
        <row r="30">
          <cell r="AG30"/>
        </row>
        <row r="31">
          <cell r="AG31"/>
        </row>
        <row r="32">
          <cell r="AG32"/>
        </row>
        <row r="33">
          <cell r="AG33"/>
        </row>
        <row r="34">
          <cell r="AG34"/>
        </row>
        <row r="35">
          <cell r="AG35"/>
        </row>
        <row r="36">
          <cell r="AG36"/>
        </row>
        <row r="37">
          <cell r="AG37"/>
        </row>
        <row r="38">
          <cell r="AG38"/>
        </row>
        <row r="39">
          <cell r="AG39"/>
        </row>
        <row r="40">
          <cell r="AG40"/>
        </row>
        <row r="41">
          <cell r="AG41"/>
        </row>
        <row r="42">
          <cell r="AG42"/>
        </row>
        <row r="43">
          <cell r="AG43"/>
        </row>
        <row r="44">
          <cell r="AG44"/>
        </row>
        <row r="45">
          <cell r="AG45"/>
        </row>
        <row r="46">
          <cell r="AG46"/>
        </row>
        <row r="47">
          <cell r="AG47"/>
        </row>
        <row r="48">
          <cell r="AG48"/>
        </row>
        <row r="49">
          <cell r="AG49"/>
        </row>
        <row r="50">
          <cell r="AG50"/>
        </row>
        <row r="51">
          <cell r="AG51"/>
        </row>
        <row r="52">
          <cell r="AG52"/>
        </row>
        <row r="53">
          <cell r="AG53"/>
        </row>
        <row r="54">
          <cell r="AG54"/>
        </row>
        <row r="55">
          <cell r="AG55"/>
        </row>
        <row r="56">
          <cell r="AG56"/>
        </row>
        <row r="57">
          <cell r="AG57"/>
        </row>
        <row r="58">
          <cell r="AG58"/>
        </row>
        <row r="59">
          <cell r="AG59"/>
        </row>
        <row r="60">
          <cell r="AG60"/>
        </row>
        <row r="61">
          <cell r="AG61"/>
        </row>
        <row r="62">
          <cell r="AG62"/>
        </row>
        <row r="63">
          <cell r="AG63"/>
        </row>
        <row r="64">
          <cell r="AG64"/>
        </row>
        <row r="65">
          <cell r="AG65"/>
        </row>
        <row r="66">
          <cell r="AG66"/>
        </row>
        <row r="67">
          <cell r="AG67"/>
        </row>
        <row r="68">
          <cell r="AG68"/>
        </row>
        <row r="69">
          <cell r="AG69"/>
        </row>
        <row r="70">
          <cell r="AG70"/>
        </row>
        <row r="71">
          <cell r="AG71"/>
        </row>
        <row r="72">
          <cell r="AG72"/>
        </row>
        <row r="73">
          <cell r="AG73"/>
        </row>
        <row r="74">
          <cell r="AG74"/>
        </row>
        <row r="75">
          <cell r="AG75"/>
        </row>
        <row r="76">
          <cell r="AG76"/>
        </row>
        <row r="77">
          <cell r="AG77"/>
        </row>
        <row r="78">
          <cell r="AG78"/>
        </row>
        <row r="79">
          <cell r="AG79"/>
        </row>
        <row r="80">
          <cell r="AG80"/>
        </row>
        <row r="81">
          <cell r="AG81"/>
        </row>
        <row r="82">
          <cell r="AG82"/>
        </row>
        <row r="83">
          <cell r="AG83"/>
        </row>
        <row r="84">
          <cell r="AG84"/>
        </row>
        <row r="85">
          <cell r="AG85"/>
        </row>
        <row r="86">
          <cell r="AG86"/>
        </row>
        <row r="87">
          <cell r="AG87"/>
        </row>
        <row r="88">
          <cell r="AG88"/>
        </row>
        <row r="89">
          <cell r="AG89"/>
        </row>
        <row r="90">
          <cell r="AG90"/>
        </row>
        <row r="91">
          <cell r="AG91"/>
        </row>
        <row r="92">
          <cell r="AG92"/>
        </row>
        <row r="93">
          <cell r="AG93"/>
        </row>
        <row r="94">
          <cell r="AG94"/>
        </row>
        <row r="95">
          <cell r="AG95"/>
        </row>
        <row r="96">
          <cell r="AG96"/>
        </row>
        <row r="97">
          <cell r="AG97"/>
        </row>
        <row r="98">
          <cell r="AG98"/>
        </row>
        <row r="99">
          <cell r="AG99"/>
        </row>
        <row r="100">
          <cell r="AG100"/>
        </row>
        <row r="101">
          <cell r="AG101"/>
        </row>
        <row r="102">
          <cell r="AG102"/>
        </row>
      </sheetData>
      <sheetData sheetId="1"/>
      <sheetData sheetId="2"/>
      <sheetData sheetId="3"/>
      <sheetData sheetId="4"/>
      <sheetData sheetId="5"/>
      <sheetData sheetId="6"/>
      <sheetData sheetId="7"/>
      <sheetData sheetId="8">
        <row r="31">
          <cell r="C31" t="str">
            <v>Scenario=0</v>
          </cell>
        </row>
      </sheetData>
      <sheetData sheetId="9"/>
      <sheetData sheetId="10"/>
      <sheetData sheetId="11"/>
      <sheetData sheetId="12"/>
      <sheetData sheetId="13"/>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ptClose"/>
      <sheetName val="Instructions"/>
      <sheetName val="Settings_Report"/>
      <sheetName val="Menu"/>
      <sheetName val="Report"/>
      <sheetName val="User"/>
      <sheetName val="Outpatient"/>
      <sheetName val="Bed Occupancy"/>
      <sheetName val="Discharges&amp;DischDays"/>
      <sheetName val="Pat_Days"/>
      <sheetName val="ED"/>
      <sheetName val="OR_and_Minor_Cases"/>
      <sheetName val="OR_and_Minor_Hrs"/>
      <sheetName val="Cardiology"/>
      <sheetName val="Endoscopy"/>
      <sheetName val="Radiology"/>
      <sheetName val="Lab"/>
      <sheetName val="Prescriptions &amp; Doses"/>
      <sheetName val="MG_Worked_RVUs_by_Div"/>
      <sheetName val="MG_Total_RVUs_by_Div"/>
      <sheetName val="MG_Clinical_Metric_by_Div"/>
      <sheetName val="MG Worked RVU's"/>
      <sheetName val="MG Total RVU's"/>
      <sheetName val="MG Clinical Metric"/>
      <sheetName val="Settings"/>
      <sheetName val="Orientation"/>
      <sheetName val="Delivery"/>
      <sheetName val="List"/>
      <sheetName val="DOSES"/>
      <sheetName val="Discharge Days"/>
      <sheetName val="Hidden"/>
      <sheetName val="ORG"/>
      <sheetName val="FP_Total_RVUs_by_Div"/>
      <sheetName val="FP_Worked_RVUs_by_Div"/>
      <sheetName val="FP_Clinical_Metric_by_Div"/>
      <sheetName val="FP Total RVU's"/>
      <sheetName val="FP Worked RVU's"/>
      <sheetName val="FP Clinical Metric"/>
    </sheetNames>
    <sheetDataSet>
      <sheetData sheetId="0" refreshError="1"/>
      <sheetData sheetId="1"/>
      <sheetData sheetId="2"/>
      <sheetData sheetId="3"/>
      <sheetData sheetId="4"/>
      <sheetData sheetId="5" refreshError="1"/>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ow r="2">
          <cell r="A2" t="str">
            <v>OR Cases - Total</v>
          </cell>
        </row>
        <row r="3">
          <cell r="A3" t="str">
            <v>OR Cases - Inpatient</v>
          </cell>
        </row>
        <row r="4">
          <cell r="A4" t="str">
            <v>OR Cases - Outpatient</v>
          </cell>
        </row>
        <row r="5">
          <cell r="A5" t="str">
            <v>Minor Cases - Total</v>
          </cell>
        </row>
        <row r="6">
          <cell r="A6" t="str">
            <v>Minor Cases - Inpatient</v>
          </cell>
        </row>
        <row r="7">
          <cell r="A7" t="str">
            <v>Minor Cases - Outpatient</v>
          </cell>
        </row>
        <row r="8">
          <cell r="A8" t="str">
            <v>OR&amp;Minor Cases - Total</v>
          </cell>
        </row>
        <row r="9">
          <cell r="A9" t="str">
            <v>OR&amp;Minor Cases - Inpatient</v>
          </cell>
        </row>
        <row r="10">
          <cell r="A10" t="str">
            <v>OR&amp;Minor Cases - Outpatient</v>
          </cell>
        </row>
        <row r="11">
          <cell r="A11" t="str">
            <v>OR Hours - Total</v>
          </cell>
        </row>
        <row r="12">
          <cell r="A12" t="str">
            <v>OR Hours - Inpatient</v>
          </cell>
        </row>
        <row r="13">
          <cell r="A13" t="str">
            <v>OR Hours - Outpatient</v>
          </cell>
        </row>
        <row r="14">
          <cell r="A14" t="str">
            <v>Minor Hours - Total</v>
          </cell>
        </row>
        <row r="15">
          <cell r="A15" t="str">
            <v>Minor Hours - Inpatient</v>
          </cell>
        </row>
        <row r="16">
          <cell r="A16" t="str">
            <v>Minor Hours - Outpatient</v>
          </cell>
        </row>
        <row r="17">
          <cell r="A17" t="str">
            <v>OR&amp;Minor Hours - Total</v>
          </cell>
        </row>
        <row r="18">
          <cell r="A18" t="str">
            <v>OR&amp;Minor Hours - Inpatient</v>
          </cell>
        </row>
        <row r="19">
          <cell r="A19" t="str">
            <v>OR&amp;Minor Hours - Outpatient</v>
          </cell>
        </row>
        <row r="20">
          <cell r="A20" t="str">
            <v>ED Visits - Total</v>
          </cell>
        </row>
        <row r="21">
          <cell r="A21" t="str">
            <v>ED Visits - Inpatient</v>
          </cell>
        </row>
        <row r="22">
          <cell r="A22" t="str">
            <v>ED Visits - Outpatient</v>
          </cell>
        </row>
        <row r="23">
          <cell r="A23" t="str">
            <v>Endo Proc - Total</v>
          </cell>
        </row>
        <row r="24">
          <cell r="A24" t="str">
            <v>Endo Proc - Inpatient</v>
          </cell>
        </row>
        <row r="25">
          <cell r="A25" t="str">
            <v>Endo Proc - Outpatient</v>
          </cell>
        </row>
        <row r="26">
          <cell r="A26" t="str">
            <v>Cardiology Proc - Total</v>
          </cell>
        </row>
        <row r="27">
          <cell r="A27" t="str">
            <v>Cardiology Proc - Inpatient</v>
          </cell>
        </row>
        <row r="28">
          <cell r="A28" t="str">
            <v>Cardiology Proc - Outpatient</v>
          </cell>
        </row>
        <row r="29">
          <cell r="A29" t="str">
            <v>Radiology Proc - Total</v>
          </cell>
        </row>
        <row r="30">
          <cell r="A30" t="str">
            <v>Radiology Proc - Inpatient</v>
          </cell>
        </row>
        <row r="31">
          <cell r="A31" t="str">
            <v>Radiology Proc - Outpatient</v>
          </cell>
        </row>
        <row r="32">
          <cell r="A32" t="str">
            <v>Medical Group MD Worked RVUs</v>
          </cell>
        </row>
        <row r="33">
          <cell r="A33" t="str">
            <v>Medical Group MD Total RVUs</v>
          </cell>
        </row>
        <row r="34">
          <cell r="A34" t="str">
            <v>Medical Group Arrived Visits</v>
          </cell>
        </row>
        <row r="35">
          <cell r="A35" t="str">
            <v>Medical Group Anesthesia Units</v>
          </cell>
        </row>
        <row r="36">
          <cell r="A36" t="str">
            <v>Billed Test - Total</v>
          </cell>
        </row>
        <row r="37">
          <cell r="A37" t="str">
            <v>Billed Test - Inpatient</v>
          </cell>
        </row>
        <row r="38">
          <cell r="A38" t="str">
            <v>Billed Test - Outpatient</v>
          </cell>
        </row>
        <row r="39">
          <cell r="A39" t="str">
            <v>PRO Procedures</v>
          </cell>
        </row>
        <row r="40">
          <cell r="A40" t="str">
            <v>PRO Anesthesia Units</v>
          </cell>
        </row>
        <row r="41">
          <cell r="A41" t="str">
            <v>Hospital Visits - Outpatient</v>
          </cell>
        </row>
        <row r="42">
          <cell r="A42" t="str">
            <v>Discharge Days - Inpatient</v>
          </cell>
        </row>
        <row r="43">
          <cell r="A43" t="str">
            <v>Doses - Inpatient</v>
          </cell>
        </row>
        <row r="44">
          <cell r="A44" t="str">
            <v>Doses - Outpatient</v>
          </cell>
        </row>
        <row r="45">
          <cell r="A45" t="str">
            <v>Doses - Total</v>
          </cell>
        </row>
        <row r="46">
          <cell r="A46" t="str">
            <v>Prescriptions - Outpatient</v>
          </cell>
        </row>
        <row r="47">
          <cell r="A47" t="str">
            <v>Admissions - Inpatient</v>
          </cell>
        </row>
        <row r="48">
          <cell r="A48" t="str">
            <v>IP Discharges Days - Med/Surg</v>
          </cell>
        </row>
        <row r="49">
          <cell r="A49" t="str">
            <v>IP Discharges Days - Critical Care</v>
          </cell>
        </row>
        <row r="50">
          <cell r="A50" t="str">
            <v>IP Discharges Days - Specialty Care</v>
          </cell>
        </row>
        <row r="51">
          <cell r="A51" t="str">
            <v>IP Discharges Days - Rehab</v>
          </cell>
        </row>
        <row r="52">
          <cell r="A52" t="str">
            <v>IP Discharges Days - Other</v>
          </cell>
        </row>
        <row r="53">
          <cell r="A53" t="str">
            <v xml:space="preserve">IP Discharges Days - Perioperative </v>
          </cell>
        </row>
        <row r="54">
          <cell r="A54" t="str">
            <v>IP Discharges Days - Cardiology</v>
          </cell>
        </row>
        <row r="55">
          <cell r="A55" t="str">
            <v>IP Discharges Days - Radiology</v>
          </cell>
        </row>
        <row r="56">
          <cell r="A56" t="str">
            <v>IP Patient Days - Med/Surg</v>
          </cell>
        </row>
        <row r="57">
          <cell r="A57" t="str">
            <v>IP Patient Days - Specialty Nursing</v>
          </cell>
        </row>
        <row r="58">
          <cell r="A58" t="str">
            <v>IP Patient Days - Critical Care Nursing</v>
          </cell>
        </row>
        <row r="59">
          <cell r="A59" t="str">
            <v>IP Patient Days - Rehab</v>
          </cell>
        </row>
        <row r="60">
          <cell r="A60" t="str">
            <v>IP Patient Days - Clin Rsrch Ctr</v>
          </cell>
        </row>
        <row r="61">
          <cell r="A61" t="str">
            <v>IP Patient Days - Other</v>
          </cell>
        </row>
        <row r="62">
          <cell r="A62" t="str">
            <v>OP Patient Days - Med/Surg</v>
          </cell>
        </row>
        <row r="63">
          <cell r="A63" t="str">
            <v>OP Patient Days - Specialty Nursing</v>
          </cell>
        </row>
        <row r="64">
          <cell r="A64" t="str">
            <v>OP Patient Days - Critical Care Nursing</v>
          </cell>
        </row>
        <row r="65">
          <cell r="A65" t="str">
            <v>OP Patient Days - Rehab</v>
          </cell>
        </row>
        <row r="66">
          <cell r="A66" t="str">
            <v>OP Patient Days - Clin Rsrch Ctr</v>
          </cell>
        </row>
        <row r="67">
          <cell r="A67" t="str">
            <v>OP Patient Days - Other</v>
          </cell>
        </row>
        <row r="68">
          <cell r="A68" t="str">
            <v>Total OP Days</v>
          </cell>
        </row>
        <row r="69">
          <cell r="A69" t="str">
            <v>Total Patient Days</v>
          </cell>
        </row>
        <row r="70">
          <cell r="A70" t="str">
            <v>Total Patient Days - Med/Surg</v>
          </cell>
        </row>
        <row r="71">
          <cell r="A71" t="str">
            <v>Total Patient Days - Specialty Nursing</v>
          </cell>
        </row>
        <row r="72">
          <cell r="A72" t="str">
            <v>Total Patient Days - Critical Care Nursing</v>
          </cell>
        </row>
        <row r="73">
          <cell r="A73" t="str">
            <v>Total Patient Days - Rehab</v>
          </cell>
        </row>
        <row r="74">
          <cell r="A74" t="str">
            <v>Total Patient Days - Clin Rsrch Ctr</v>
          </cell>
        </row>
        <row r="75">
          <cell r="A75" t="str">
            <v>Total Patient Days - Other</v>
          </cell>
        </row>
        <row r="76">
          <cell r="A76" t="str">
            <v>OP Discharges Days - Med/Surg</v>
          </cell>
        </row>
        <row r="77">
          <cell r="A77" t="str">
            <v>OP Discharges Days - Critical Care</v>
          </cell>
        </row>
        <row r="78">
          <cell r="A78" t="str">
            <v>OP Discharges Days - Specialty Nursing</v>
          </cell>
        </row>
        <row r="79">
          <cell r="A79" t="str">
            <v>OP Discharges Days - Ped's</v>
          </cell>
        </row>
        <row r="80">
          <cell r="A80" t="str">
            <v>IP Discharges Days - Other</v>
          </cell>
        </row>
        <row r="81">
          <cell r="A81" t="str">
            <v>IP Discharges - Med/Surg</v>
          </cell>
        </row>
        <row r="82">
          <cell r="A82" t="str">
            <v>IP Discharges - Specialty Nursing</v>
          </cell>
        </row>
        <row r="83">
          <cell r="A83" t="str">
            <v>IP Discharges - Critical Care Nursing</v>
          </cell>
        </row>
        <row r="84">
          <cell r="A84" t="str">
            <v>IP Discharges - Rehab</v>
          </cell>
        </row>
        <row r="85">
          <cell r="A85" t="str">
            <v>IP Discharges - Clin Rsrch Ctr</v>
          </cell>
        </row>
        <row r="86">
          <cell r="A86" t="str">
            <v>IP Discharges - Other</v>
          </cell>
        </row>
        <row r="87">
          <cell r="A87" t="str">
            <v>Tubes Received - Inpatient</v>
          </cell>
        </row>
        <row r="88">
          <cell r="A88" t="str">
            <v>Tubes Received - Outpatient</v>
          </cell>
        </row>
      </sheetData>
      <sheetData sheetId="28"/>
      <sheetData sheetId="29"/>
      <sheetData sheetId="30"/>
      <sheetData sheetId="31"/>
      <sheetData sheetId="32"/>
      <sheetData sheetId="33"/>
      <sheetData sheetId="34"/>
      <sheetData sheetId="35"/>
      <sheetData sheetId="36"/>
      <sheetData sheetId="37"/>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t"/>
      <sheetName val="Sheet3"/>
    </sheetNames>
    <sheetDataSet>
      <sheetData sheetId="0" refreshError="1"/>
      <sheetData sheetId="1">
        <row r="2">
          <cell r="A2" t="str">
            <v>Replacement</v>
          </cell>
        </row>
        <row r="3">
          <cell r="A3" t="str">
            <v>Upgrade Equip</v>
          </cell>
        </row>
        <row r="4">
          <cell r="A4" t="str">
            <v>Add Equipment</v>
          </cell>
        </row>
        <row r="5">
          <cell r="A5" t="str">
            <v>New Equipment</v>
          </cell>
        </row>
        <row r="6">
          <cell r="A6" t="str">
            <v>IT</v>
          </cell>
        </row>
        <row r="7">
          <cell r="A7" t="str">
            <v>Facilities</v>
          </cell>
        </row>
      </sheetData>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
      <sheetName val="CAPDET"/>
      <sheetName val="Summary for BISHCA Schedules"/>
      <sheetName val="RAP"/>
      <sheetName val="Equipment (for Bud  Worksheet)"/>
      <sheetName val="Facilities (for Bud Worksheet)"/>
      <sheetName val="Info Systems (for Bud Workshee)"/>
      <sheetName val="Equipment (working)"/>
      <sheetName val="Facilities (working)"/>
      <sheetName val="Info Systems (working)"/>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1 LISTS - DO NOT DELETE"/>
      <sheetName val="2.1 Provider Network "/>
      <sheetName val="2.2 2021 Provider Lists"/>
      <sheetName val="3.1 Scale Target Align"/>
      <sheetName val="4.1 TCOC Prior Yr"/>
      <sheetName val="4.2 TCOC Current Yr"/>
      <sheetName val="4.3 Trend Rates"/>
      <sheetName val="4.4 TCOC Budget Yr"/>
      <sheetName val="4.5 Service Risk"/>
      <sheetName val="5.1 ACO Risk by Payer"/>
      <sheetName val="5.2 Risk Payer RBE"/>
      <sheetName val="5.3 SS and Loss"/>
      <sheetName val="5.4 SS and Loss by RBE"/>
      <sheetName val="6.1 Balance Sheet "/>
      <sheetName val="6.2 Income Statement"/>
      <sheetName val="6.3 Cash Flow"/>
      <sheetName val="6.4 Sources Uses"/>
      <sheetName val="6.5 PMPM Rev Payer"/>
      <sheetName val="6.6 Hospital - Under Dev"/>
      <sheetName val="6.7 ACO Mgt Salaries"/>
      <sheetName val="7.1 ACO Clinical Priority Areas"/>
      <sheetName val="7.2 Pop Health Pmt Reform"/>
      <sheetName val="7.2 LISTS - DO NOT DELETE"/>
      <sheetName val="7.3 Pop Risk Summary"/>
      <sheetName val="7.3 LISTS - DO NOT DELETE"/>
      <sheetName val="7.4 CareNavigator"/>
      <sheetName val="7.4 LISTS - DO NOT DELETE"/>
      <sheetName val="7.5 Care Coordination HSA"/>
      <sheetName val="7.5 LISTS - DO NOT DELETE"/>
      <sheetName val="7.6 APM Quality Measures"/>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2 LISTS - DO NOT DELETE "/>
      <sheetName val="7.2 Pop Health Pmt Reform "/>
    </sheetNames>
    <sheetDataSet>
      <sheetData sheetId="0" refreshError="1"/>
      <sheetData sheetId="1"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 NOT DELETE"/>
      <sheetName val="2.1 Provider Network "/>
      <sheetName val="2.2 Complete Physician Network"/>
      <sheetName val="2.3 HSA and Associated Risk"/>
      <sheetName val="2.4 2020 Budgeted Model"/>
      <sheetName val="3.1 Trend Rates"/>
    </sheetNames>
    <sheetDataSet>
      <sheetData sheetId="0"/>
      <sheetData sheetId="1" refreshError="1"/>
      <sheetData sheetId="2" refreshError="1"/>
      <sheetData sheetId="3" refreshError="1"/>
      <sheetData sheetId="4" refreshError="1"/>
      <sheetData sheetId="5"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7.5 LISTS - DO NOT DELETE"/>
      <sheetName val="2.1 Provider Network "/>
      <sheetName val="2.1 LISTS - DO NOT DELETE"/>
      <sheetName val="2.2 2021 Provider Lists"/>
      <sheetName val="3.1 Scale Target Align"/>
      <sheetName val="4.1 TCOC Prior Yr"/>
      <sheetName val="4.2 TCOC Current Yr"/>
      <sheetName val="4.3 Trend Rates"/>
      <sheetName val="4.4 TCOC Budget Yr"/>
      <sheetName val="4.5 Service Risk"/>
      <sheetName val="5.1 ACO Risk by Payer"/>
      <sheetName val="5.2 Risk Payer RBE"/>
      <sheetName val="5.3 SS and Loss"/>
      <sheetName val="6.1 Balance Sheet "/>
      <sheetName val="6.2 Income Statement"/>
      <sheetName val="6.3 Cash Flow"/>
      <sheetName val="6.4 Sources Uses"/>
      <sheetName val="6.5 PMPM Rev Payer"/>
      <sheetName val="6.6 All Partic Hospitals"/>
      <sheetName val="6.6 UVMMC"/>
      <sheetName val="6.6 CVMC"/>
      <sheetName val="6.6 NMC"/>
      <sheetName val="6.6 Porter"/>
      <sheetName val="6.6 BMH"/>
      <sheetName val="6.6 Springfield"/>
      <sheetName val="6.6 SVMC"/>
      <sheetName val="6.6 NCH"/>
      <sheetName val="6.6 MT.A"/>
      <sheetName val="6.6 DHMC"/>
      <sheetName val="6.6 New Hospital1"/>
      <sheetName val="6.7 ACO Mgt Salaries"/>
      <sheetName val="7.1 ACO Clinical Priority Areas"/>
      <sheetName val="7.2 Pop Health Pmt Reform"/>
      <sheetName val="7.2 LISTS - DO NOT DELETE"/>
      <sheetName val="7.3 Pop Risk Summary"/>
      <sheetName val="7.3 LISTS - DO NOT DELETE"/>
      <sheetName val="7.4 CareNavigator"/>
      <sheetName val="7.4 LISTS - DO NOT DELETE"/>
      <sheetName val="7.5 Care Coordination HSA"/>
      <sheetName val="7.6 APM Quality Measur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S"/>
      <sheetName val="000"/>
      <sheetName val="003"/>
      <sheetName val="003-OTHER"/>
      <sheetName val="005"/>
    </sheetNames>
    <sheetDataSet>
      <sheetData sheetId="0"/>
      <sheetData sheetId="1"/>
      <sheetData sheetId="2"/>
      <sheetData sheetId="3"/>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ptClose"/>
      <sheetName val="Instructions"/>
      <sheetName val="Settings_Report"/>
      <sheetName val="Report"/>
      <sheetName val="User"/>
      <sheetName val="Settings"/>
      <sheetName val="Orientation"/>
      <sheetName val="Delivery"/>
      <sheetName val="Format"/>
      <sheetName val="Filter"/>
      <sheetName val="Hidden"/>
    </sheetNames>
    <sheetDataSet>
      <sheetData sheetId="0" refreshError="1"/>
      <sheetData sheetId="1"/>
      <sheetData sheetId="2"/>
      <sheetData sheetId="3"/>
      <sheetData sheetId="4" refreshError="1"/>
      <sheetData sheetId="5">
        <row r="5">
          <cell r="D5">
            <v>10.71</v>
          </cell>
        </row>
        <row r="6">
          <cell r="I6" t="str">
            <v>Dept</v>
          </cell>
          <cell r="J6" t="str">
            <v>Division</v>
          </cell>
        </row>
        <row r="14">
          <cell r="C14" t="str">
            <v>Dept</v>
          </cell>
          <cell r="D14" t="str">
            <v>Entity</v>
          </cell>
          <cell r="E14" t="str">
            <v>=</v>
          </cell>
          <cell r="F14">
            <v>1201</v>
          </cell>
          <cell r="H14" t="str">
            <v>and</v>
          </cell>
        </row>
        <row r="15">
          <cell r="C15" t="str">
            <v>Dept</v>
          </cell>
          <cell r="D15" t="str">
            <v>DivisionSmry</v>
          </cell>
          <cell r="E15" t="str">
            <v>=</v>
          </cell>
          <cell r="F15" t="str">
            <v>1600 Faculty Practice</v>
          </cell>
        </row>
      </sheetData>
      <sheetData sheetId="6">
        <row r="6">
          <cell r="F6" t="str">
            <v>Time Series</v>
          </cell>
        </row>
        <row r="17">
          <cell r="B17" t="str">
            <v>ACCT</v>
          </cell>
          <cell r="C17" t="str">
            <v>BudgetDetail</v>
          </cell>
        </row>
        <row r="22">
          <cell r="C22" t="str">
            <v>Financial</v>
          </cell>
        </row>
        <row r="23">
          <cell r="C23" t="str">
            <v>ALL</v>
          </cell>
        </row>
        <row r="24">
          <cell r="C24" t="str">
            <v>Fixed</v>
          </cell>
        </row>
      </sheetData>
      <sheetData sheetId="7">
        <row r="8">
          <cell r="E8" t="str">
            <v>Report</v>
          </cell>
        </row>
        <row r="12">
          <cell r="B12" t="b">
            <v>0</v>
          </cell>
        </row>
      </sheetData>
      <sheetData sheetId="8"/>
      <sheetData sheetId="9"/>
      <sheetData sheetId="1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HViewControl"/>
      <sheetName val="Instructions"/>
      <sheetName val="Settings_Instructions"/>
      <sheetName val="Settings_Plan"/>
      <sheetName val="Summary"/>
      <sheetName val="Settings_Summary"/>
      <sheetName val="Provider"/>
      <sheetName val="Settings_Provider"/>
      <sheetName val="CDMRevenue"/>
      <sheetName val="Settings_CDMRevenue"/>
      <sheetName val="Expense"/>
      <sheetName val="Plan"/>
      <sheetName val="Stat_Rev"/>
      <sheetName val="Settings_Stat_Rev"/>
      <sheetName val="Settings_Expense"/>
      <sheetName val="Detail"/>
      <sheetName val="Settings_Detail"/>
      <sheetName val="Jobcode"/>
      <sheetName val="Settings_Jobcode"/>
      <sheetName val="ADC"/>
      <sheetName val="Settings_ADC"/>
      <sheetName val="Employee"/>
      <sheetName val="Settings_Employee"/>
      <sheetName val="Staffing"/>
      <sheetName val="Settings_Staffing"/>
      <sheetName val="PControl"/>
      <sheetName val="Settings_PControl"/>
      <sheetName val="ProviderComp"/>
      <sheetName val="Settings_ProviderComp"/>
      <sheetName val="Empl_List"/>
      <sheetName val="Settings_Empl_List"/>
      <sheetName val="Initiatives"/>
      <sheetName val="Settings_Initiatives"/>
      <sheetName val="Notes"/>
      <sheetName val="Settings_Notes"/>
      <sheetName val="Dept_History"/>
      <sheetName val="Settings_Dept_History"/>
      <sheetName val="Capital"/>
      <sheetName val="Settings_Capital"/>
      <sheetName val="Bgt_Hidden"/>
      <sheetName val="B27200"/>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53">
          <cell r="E53">
            <v>0</v>
          </cell>
        </row>
      </sheetData>
      <sheetData sheetId="13"/>
      <sheetData sheetId="14"/>
      <sheetData sheetId="15">
        <row r="18">
          <cell r="J18" t="str">
            <v>J</v>
          </cell>
        </row>
      </sheetData>
      <sheetData sheetId="16"/>
      <sheetData sheetId="17"/>
      <sheetData sheetId="18"/>
      <sheetData sheetId="19">
        <row r="70">
          <cell r="W70" t="str">
            <v>ADC Table</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row>
        <row r="71">
          <cell r="W71" t="str">
            <v>Average</v>
          </cell>
          <cell r="X71" t="str">
            <v>Assistant</v>
          </cell>
          <cell r="Y71" t="str">
            <v>Clerical</v>
          </cell>
          <cell r="Z71" t="str">
            <v>Contract</v>
          </cell>
          <cell r="AA71" t="str">
            <v>LPN</v>
          </cell>
          <cell r="AB71" t="str">
            <v>Management</v>
          </cell>
          <cell r="AC71" t="str">
            <v>Other</v>
          </cell>
          <cell r="AD71" t="str">
            <v>Professional</v>
          </cell>
          <cell r="AE71" t="str">
            <v>RN</v>
          </cell>
          <cell r="AF71" t="str">
            <v>Support</v>
          </cell>
          <cell r="AG71" t="str">
            <v>Technical</v>
          </cell>
          <cell r="AH71" t="str">
            <v>Unused</v>
          </cell>
          <cell r="AI71" t="str">
            <v>Unused</v>
          </cell>
          <cell r="AJ71" t="str">
            <v>Unused</v>
          </cell>
          <cell r="AK71" t="str">
            <v>Unused</v>
          </cell>
          <cell r="AL71" t="str">
            <v>Unused</v>
          </cell>
          <cell r="AM71" t="str">
            <v>Total</v>
          </cell>
        </row>
        <row r="72">
          <cell r="W72" t="str">
            <v>Daily Census</v>
          </cell>
          <cell r="X72" t="str">
            <v>Staffing</v>
          </cell>
          <cell r="Y72" t="str">
            <v>Staffing</v>
          </cell>
          <cell r="Z72" t="str">
            <v>Staffing</v>
          </cell>
          <cell r="AA72" t="str">
            <v>Staffing</v>
          </cell>
          <cell r="AB72" t="str">
            <v>Staffing</v>
          </cell>
          <cell r="AC72" t="str">
            <v>Staffing</v>
          </cell>
          <cell r="AD72" t="str">
            <v>Staffing</v>
          </cell>
          <cell r="AE72" t="str">
            <v>Staffing</v>
          </cell>
          <cell r="AF72" t="str">
            <v>Staffing</v>
          </cell>
          <cell r="AG72" t="str">
            <v>Staffing</v>
          </cell>
          <cell r="AH72" t="str">
            <v>Staffing</v>
          </cell>
          <cell r="AI72" t="str">
            <v>Staffing</v>
          </cell>
          <cell r="AJ72" t="str">
            <v>Staffing</v>
          </cell>
          <cell r="AK72" t="str">
            <v>Staffing</v>
          </cell>
          <cell r="AL72" t="str">
            <v>Staffing</v>
          </cell>
          <cell r="AM72" t="str">
            <v>Staffing</v>
          </cell>
        </row>
        <row r="73">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row>
        <row r="74">
          <cell r="W74">
            <v>0</v>
          </cell>
          <cell r="X74">
            <v>1</v>
          </cell>
          <cell r="Y74">
            <v>2</v>
          </cell>
          <cell r="Z74">
            <v>3</v>
          </cell>
          <cell r="AA74">
            <v>4</v>
          </cell>
          <cell r="AB74">
            <v>5</v>
          </cell>
          <cell r="AC74">
            <v>6</v>
          </cell>
          <cell r="AD74">
            <v>7</v>
          </cell>
          <cell r="AE74">
            <v>8</v>
          </cell>
          <cell r="AF74">
            <v>9</v>
          </cell>
          <cell r="AG74">
            <v>10</v>
          </cell>
          <cell r="AH74">
            <v>0</v>
          </cell>
          <cell r="AI74">
            <v>0</v>
          </cell>
          <cell r="AJ74">
            <v>0</v>
          </cell>
          <cell r="AK74">
            <v>0</v>
          </cell>
          <cell r="AL74">
            <v>0</v>
          </cell>
          <cell r="AM74">
            <v>55</v>
          </cell>
        </row>
        <row r="75">
          <cell r="W75">
            <v>1</v>
          </cell>
          <cell r="X75">
            <v>1</v>
          </cell>
          <cell r="Y75">
            <v>2</v>
          </cell>
          <cell r="Z75">
            <v>3</v>
          </cell>
          <cell r="AA75">
            <v>4</v>
          </cell>
          <cell r="AB75">
            <v>5</v>
          </cell>
          <cell r="AC75">
            <v>6</v>
          </cell>
          <cell r="AD75">
            <v>7</v>
          </cell>
          <cell r="AE75">
            <v>8</v>
          </cell>
          <cell r="AF75">
            <v>9</v>
          </cell>
          <cell r="AG75">
            <v>10</v>
          </cell>
          <cell r="AH75">
            <v>0</v>
          </cell>
          <cell r="AI75">
            <v>0</v>
          </cell>
          <cell r="AJ75">
            <v>0</v>
          </cell>
          <cell r="AK75">
            <v>0</v>
          </cell>
          <cell r="AL75">
            <v>0</v>
          </cell>
          <cell r="AM75">
            <v>55</v>
          </cell>
        </row>
        <row r="76">
          <cell r="W76">
            <v>2</v>
          </cell>
          <cell r="X76">
            <v>1</v>
          </cell>
          <cell r="Y76">
            <v>2</v>
          </cell>
          <cell r="Z76">
            <v>3</v>
          </cell>
          <cell r="AA76">
            <v>4</v>
          </cell>
          <cell r="AB76">
            <v>5</v>
          </cell>
          <cell r="AC76">
            <v>6</v>
          </cell>
          <cell r="AD76">
            <v>7</v>
          </cell>
          <cell r="AE76">
            <v>8</v>
          </cell>
          <cell r="AF76">
            <v>9</v>
          </cell>
          <cell r="AG76">
            <v>10</v>
          </cell>
          <cell r="AH76">
            <v>0</v>
          </cell>
          <cell r="AI76">
            <v>0</v>
          </cell>
          <cell r="AJ76">
            <v>0</v>
          </cell>
          <cell r="AK76">
            <v>0</v>
          </cell>
          <cell r="AL76">
            <v>0</v>
          </cell>
          <cell r="AM76">
            <v>55</v>
          </cell>
        </row>
        <row r="77">
          <cell r="W77">
            <v>3</v>
          </cell>
          <cell r="X77">
            <v>1</v>
          </cell>
          <cell r="Y77">
            <v>2</v>
          </cell>
          <cell r="Z77">
            <v>3</v>
          </cell>
          <cell r="AA77">
            <v>4</v>
          </cell>
          <cell r="AB77">
            <v>5</v>
          </cell>
          <cell r="AC77">
            <v>6</v>
          </cell>
          <cell r="AD77">
            <v>7</v>
          </cell>
          <cell r="AE77">
            <v>8</v>
          </cell>
          <cell r="AF77">
            <v>9</v>
          </cell>
          <cell r="AG77">
            <v>10</v>
          </cell>
          <cell r="AH77">
            <v>0</v>
          </cell>
          <cell r="AI77">
            <v>0</v>
          </cell>
          <cell r="AJ77">
            <v>0</v>
          </cell>
          <cell r="AK77">
            <v>0</v>
          </cell>
          <cell r="AL77">
            <v>0</v>
          </cell>
          <cell r="AM77">
            <v>55</v>
          </cell>
        </row>
        <row r="78">
          <cell r="W78">
            <v>4</v>
          </cell>
          <cell r="X78">
            <v>1</v>
          </cell>
          <cell r="Y78">
            <v>2</v>
          </cell>
          <cell r="Z78">
            <v>3</v>
          </cell>
          <cell r="AA78">
            <v>4</v>
          </cell>
          <cell r="AB78">
            <v>5</v>
          </cell>
          <cell r="AC78">
            <v>6</v>
          </cell>
          <cell r="AD78">
            <v>7</v>
          </cell>
          <cell r="AE78">
            <v>8</v>
          </cell>
          <cell r="AF78">
            <v>9</v>
          </cell>
          <cell r="AG78">
            <v>10</v>
          </cell>
          <cell r="AH78">
            <v>0</v>
          </cell>
          <cell r="AI78">
            <v>0</v>
          </cell>
          <cell r="AJ78">
            <v>0</v>
          </cell>
          <cell r="AK78">
            <v>0</v>
          </cell>
          <cell r="AL78">
            <v>0</v>
          </cell>
          <cell r="AM78">
            <v>55</v>
          </cell>
        </row>
        <row r="79">
          <cell r="W79">
            <v>5</v>
          </cell>
          <cell r="X79">
            <v>1</v>
          </cell>
          <cell r="Y79">
            <v>2</v>
          </cell>
          <cell r="Z79">
            <v>3</v>
          </cell>
          <cell r="AA79">
            <v>4</v>
          </cell>
          <cell r="AB79">
            <v>5</v>
          </cell>
          <cell r="AC79">
            <v>6</v>
          </cell>
          <cell r="AD79">
            <v>7</v>
          </cell>
          <cell r="AE79">
            <v>8</v>
          </cell>
          <cell r="AF79">
            <v>9</v>
          </cell>
          <cell r="AG79">
            <v>10</v>
          </cell>
          <cell r="AH79">
            <v>0</v>
          </cell>
          <cell r="AI79">
            <v>0</v>
          </cell>
          <cell r="AJ79">
            <v>0</v>
          </cell>
          <cell r="AK79">
            <v>0</v>
          </cell>
          <cell r="AL79">
            <v>0</v>
          </cell>
          <cell r="AM79">
            <v>55</v>
          </cell>
        </row>
        <row r="80">
          <cell r="W80">
            <v>6</v>
          </cell>
          <cell r="X80">
            <v>1</v>
          </cell>
          <cell r="Y80">
            <v>2</v>
          </cell>
          <cell r="Z80">
            <v>3</v>
          </cell>
          <cell r="AA80">
            <v>4</v>
          </cell>
          <cell r="AB80">
            <v>5</v>
          </cell>
          <cell r="AC80">
            <v>6</v>
          </cell>
          <cell r="AD80">
            <v>7</v>
          </cell>
          <cell r="AE80">
            <v>8</v>
          </cell>
          <cell r="AF80">
            <v>9</v>
          </cell>
          <cell r="AG80">
            <v>10</v>
          </cell>
          <cell r="AH80">
            <v>0</v>
          </cell>
          <cell r="AI80">
            <v>0</v>
          </cell>
          <cell r="AJ80">
            <v>0</v>
          </cell>
          <cell r="AK80">
            <v>0</v>
          </cell>
          <cell r="AL80">
            <v>0</v>
          </cell>
          <cell r="AM80">
            <v>55</v>
          </cell>
        </row>
        <row r="81">
          <cell r="W81">
            <v>7</v>
          </cell>
          <cell r="X81">
            <v>1</v>
          </cell>
          <cell r="Y81">
            <v>2</v>
          </cell>
          <cell r="Z81">
            <v>3</v>
          </cell>
          <cell r="AA81">
            <v>4</v>
          </cell>
          <cell r="AB81">
            <v>5</v>
          </cell>
          <cell r="AC81">
            <v>6</v>
          </cell>
          <cell r="AD81">
            <v>7</v>
          </cell>
          <cell r="AE81">
            <v>8</v>
          </cell>
          <cell r="AF81">
            <v>9</v>
          </cell>
          <cell r="AG81">
            <v>10</v>
          </cell>
          <cell r="AH81">
            <v>0</v>
          </cell>
          <cell r="AI81">
            <v>0</v>
          </cell>
          <cell r="AJ81">
            <v>0</v>
          </cell>
          <cell r="AK81">
            <v>0</v>
          </cell>
          <cell r="AL81">
            <v>0</v>
          </cell>
          <cell r="AM81">
            <v>55</v>
          </cell>
        </row>
        <row r="82">
          <cell r="W82">
            <v>8</v>
          </cell>
          <cell r="X82">
            <v>1</v>
          </cell>
          <cell r="Y82">
            <v>2</v>
          </cell>
          <cell r="Z82">
            <v>3</v>
          </cell>
          <cell r="AA82">
            <v>4</v>
          </cell>
          <cell r="AB82">
            <v>5</v>
          </cell>
          <cell r="AC82">
            <v>6</v>
          </cell>
          <cell r="AD82">
            <v>7</v>
          </cell>
          <cell r="AE82">
            <v>8</v>
          </cell>
          <cell r="AF82">
            <v>9</v>
          </cell>
          <cell r="AG82">
            <v>10</v>
          </cell>
          <cell r="AH82">
            <v>0</v>
          </cell>
          <cell r="AI82">
            <v>0</v>
          </cell>
          <cell r="AJ82">
            <v>0</v>
          </cell>
          <cell r="AK82">
            <v>0</v>
          </cell>
          <cell r="AL82">
            <v>0</v>
          </cell>
          <cell r="AM82">
            <v>55</v>
          </cell>
        </row>
        <row r="83">
          <cell r="W83">
            <v>9</v>
          </cell>
          <cell r="X83">
            <v>1</v>
          </cell>
          <cell r="Y83">
            <v>2</v>
          </cell>
          <cell r="Z83">
            <v>3</v>
          </cell>
          <cell r="AA83">
            <v>4</v>
          </cell>
          <cell r="AB83">
            <v>5</v>
          </cell>
          <cell r="AC83">
            <v>6</v>
          </cell>
          <cell r="AD83">
            <v>7</v>
          </cell>
          <cell r="AE83">
            <v>8</v>
          </cell>
          <cell r="AF83">
            <v>9</v>
          </cell>
          <cell r="AG83">
            <v>10</v>
          </cell>
          <cell r="AH83">
            <v>0</v>
          </cell>
          <cell r="AI83">
            <v>0</v>
          </cell>
          <cell r="AJ83">
            <v>0</v>
          </cell>
          <cell r="AK83">
            <v>0</v>
          </cell>
          <cell r="AL83">
            <v>0</v>
          </cell>
          <cell r="AM83">
            <v>55</v>
          </cell>
        </row>
        <row r="84">
          <cell r="W84">
            <v>10</v>
          </cell>
          <cell r="X84">
            <v>1</v>
          </cell>
          <cell r="Y84">
            <v>2</v>
          </cell>
          <cell r="Z84">
            <v>3</v>
          </cell>
          <cell r="AA84">
            <v>4</v>
          </cell>
          <cell r="AB84">
            <v>5</v>
          </cell>
          <cell r="AC84">
            <v>6</v>
          </cell>
          <cell r="AD84">
            <v>7</v>
          </cell>
          <cell r="AE84">
            <v>8</v>
          </cell>
          <cell r="AF84">
            <v>9</v>
          </cell>
          <cell r="AG84">
            <v>10</v>
          </cell>
          <cell r="AH84">
            <v>0</v>
          </cell>
          <cell r="AI84">
            <v>0</v>
          </cell>
          <cell r="AJ84">
            <v>0</v>
          </cell>
          <cell r="AK84">
            <v>0</v>
          </cell>
          <cell r="AL84">
            <v>0</v>
          </cell>
          <cell r="AM84">
            <v>55</v>
          </cell>
        </row>
        <row r="85">
          <cell r="W85">
            <v>11</v>
          </cell>
          <cell r="X85">
            <v>1</v>
          </cell>
          <cell r="Y85">
            <v>2</v>
          </cell>
          <cell r="Z85">
            <v>3</v>
          </cell>
          <cell r="AA85">
            <v>4</v>
          </cell>
          <cell r="AB85">
            <v>5</v>
          </cell>
          <cell r="AC85">
            <v>6</v>
          </cell>
          <cell r="AD85">
            <v>7</v>
          </cell>
          <cell r="AE85">
            <v>8</v>
          </cell>
          <cell r="AF85">
            <v>9</v>
          </cell>
          <cell r="AG85">
            <v>10</v>
          </cell>
          <cell r="AH85">
            <v>0</v>
          </cell>
          <cell r="AI85">
            <v>0</v>
          </cell>
          <cell r="AJ85">
            <v>0</v>
          </cell>
          <cell r="AK85">
            <v>0</v>
          </cell>
          <cell r="AL85">
            <v>0</v>
          </cell>
          <cell r="AM85">
            <v>55</v>
          </cell>
        </row>
        <row r="86">
          <cell r="W86">
            <v>12</v>
          </cell>
          <cell r="X86">
            <v>1</v>
          </cell>
          <cell r="Y86">
            <v>2</v>
          </cell>
          <cell r="Z86">
            <v>3</v>
          </cell>
          <cell r="AA86">
            <v>4</v>
          </cell>
          <cell r="AB86">
            <v>5</v>
          </cell>
          <cell r="AC86">
            <v>6</v>
          </cell>
          <cell r="AD86">
            <v>7</v>
          </cell>
          <cell r="AE86">
            <v>8</v>
          </cell>
          <cell r="AF86">
            <v>9</v>
          </cell>
          <cell r="AG86">
            <v>10</v>
          </cell>
          <cell r="AH86">
            <v>0</v>
          </cell>
          <cell r="AI86">
            <v>0</v>
          </cell>
          <cell r="AJ86">
            <v>0</v>
          </cell>
          <cell r="AK86">
            <v>0</v>
          </cell>
          <cell r="AL86">
            <v>0</v>
          </cell>
          <cell r="AM86">
            <v>55</v>
          </cell>
        </row>
        <row r="87">
          <cell r="W87">
            <v>13</v>
          </cell>
          <cell r="X87">
            <v>1</v>
          </cell>
          <cell r="Y87">
            <v>2</v>
          </cell>
          <cell r="Z87">
            <v>3</v>
          </cell>
          <cell r="AA87">
            <v>4</v>
          </cell>
          <cell r="AB87">
            <v>5</v>
          </cell>
          <cell r="AC87">
            <v>6</v>
          </cell>
          <cell r="AD87">
            <v>7</v>
          </cell>
          <cell r="AE87">
            <v>8</v>
          </cell>
          <cell r="AF87">
            <v>9</v>
          </cell>
          <cell r="AG87">
            <v>10</v>
          </cell>
          <cell r="AH87">
            <v>0</v>
          </cell>
          <cell r="AI87">
            <v>0</v>
          </cell>
          <cell r="AJ87">
            <v>0</v>
          </cell>
          <cell r="AK87">
            <v>0</v>
          </cell>
          <cell r="AL87">
            <v>0</v>
          </cell>
          <cell r="AM87">
            <v>55</v>
          </cell>
        </row>
        <row r="88">
          <cell r="W88">
            <v>14</v>
          </cell>
          <cell r="X88">
            <v>1</v>
          </cell>
          <cell r="Y88">
            <v>2</v>
          </cell>
          <cell r="Z88">
            <v>3</v>
          </cell>
          <cell r="AA88">
            <v>4</v>
          </cell>
          <cell r="AB88">
            <v>5</v>
          </cell>
          <cell r="AC88">
            <v>6</v>
          </cell>
          <cell r="AD88">
            <v>7</v>
          </cell>
          <cell r="AE88">
            <v>8</v>
          </cell>
          <cell r="AF88">
            <v>9</v>
          </cell>
          <cell r="AG88">
            <v>10</v>
          </cell>
          <cell r="AH88">
            <v>0</v>
          </cell>
          <cell r="AI88">
            <v>0</v>
          </cell>
          <cell r="AJ88">
            <v>0</v>
          </cell>
          <cell r="AK88">
            <v>0</v>
          </cell>
          <cell r="AL88">
            <v>0</v>
          </cell>
          <cell r="AM88">
            <v>55</v>
          </cell>
        </row>
        <row r="89">
          <cell r="W89">
            <v>15</v>
          </cell>
          <cell r="X89">
            <v>1</v>
          </cell>
          <cell r="Y89">
            <v>2</v>
          </cell>
          <cell r="Z89">
            <v>3</v>
          </cell>
          <cell r="AA89">
            <v>4</v>
          </cell>
          <cell r="AB89">
            <v>5</v>
          </cell>
          <cell r="AC89">
            <v>6</v>
          </cell>
          <cell r="AD89">
            <v>7</v>
          </cell>
          <cell r="AE89">
            <v>8</v>
          </cell>
          <cell r="AF89">
            <v>9</v>
          </cell>
          <cell r="AG89">
            <v>10</v>
          </cell>
          <cell r="AH89">
            <v>0</v>
          </cell>
          <cell r="AI89">
            <v>0</v>
          </cell>
          <cell r="AJ89">
            <v>0</v>
          </cell>
          <cell r="AK89">
            <v>0</v>
          </cell>
          <cell r="AL89">
            <v>0</v>
          </cell>
          <cell r="AM89">
            <v>55</v>
          </cell>
        </row>
        <row r="90">
          <cell r="W90">
            <v>16</v>
          </cell>
          <cell r="X90">
            <v>1</v>
          </cell>
          <cell r="Y90">
            <v>2</v>
          </cell>
          <cell r="Z90">
            <v>3</v>
          </cell>
          <cell r="AA90">
            <v>4</v>
          </cell>
          <cell r="AB90">
            <v>5</v>
          </cell>
          <cell r="AC90">
            <v>6</v>
          </cell>
          <cell r="AD90">
            <v>7</v>
          </cell>
          <cell r="AE90">
            <v>8</v>
          </cell>
          <cell r="AF90">
            <v>9</v>
          </cell>
          <cell r="AG90">
            <v>10</v>
          </cell>
          <cell r="AH90">
            <v>0</v>
          </cell>
          <cell r="AI90">
            <v>0</v>
          </cell>
          <cell r="AJ90">
            <v>0</v>
          </cell>
          <cell r="AK90">
            <v>0</v>
          </cell>
          <cell r="AL90">
            <v>0</v>
          </cell>
          <cell r="AM90">
            <v>55</v>
          </cell>
        </row>
        <row r="91">
          <cell r="W91">
            <v>17</v>
          </cell>
          <cell r="X91">
            <v>1</v>
          </cell>
          <cell r="Y91">
            <v>2</v>
          </cell>
          <cell r="Z91">
            <v>3</v>
          </cell>
          <cell r="AA91">
            <v>4</v>
          </cell>
          <cell r="AB91">
            <v>5</v>
          </cell>
          <cell r="AC91">
            <v>6</v>
          </cell>
          <cell r="AD91">
            <v>7</v>
          </cell>
          <cell r="AE91">
            <v>8</v>
          </cell>
          <cell r="AF91">
            <v>9</v>
          </cell>
          <cell r="AG91">
            <v>10</v>
          </cell>
          <cell r="AH91">
            <v>0</v>
          </cell>
          <cell r="AI91">
            <v>0</v>
          </cell>
          <cell r="AJ91">
            <v>0</v>
          </cell>
          <cell r="AK91">
            <v>0</v>
          </cell>
          <cell r="AL91">
            <v>0</v>
          </cell>
          <cell r="AM91">
            <v>55</v>
          </cell>
        </row>
        <row r="92">
          <cell r="W92">
            <v>18</v>
          </cell>
          <cell r="X92">
            <v>1</v>
          </cell>
          <cell r="Y92">
            <v>2</v>
          </cell>
          <cell r="Z92">
            <v>3</v>
          </cell>
          <cell r="AA92">
            <v>4</v>
          </cell>
          <cell r="AB92">
            <v>5</v>
          </cell>
          <cell r="AC92">
            <v>6</v>
          </cell>
          <cell r="AD92">
            <v>7</v>
          </cell>
          <cell r="AE92">
            <v>8</v>
          </cell>
          <cell r="AF92">
            <v>9</v>
          </cell>
          <cell r="AG92">
            <v>10</v>
          </cell>
          <cell r="AH92">
            <v>0</v>
          </cell>
          <cell r="AI92">
            <v>0</v>
          </cell>
          <cell r="AJ92">
            <v>0</v>
          </cell>
          <cell r="AK92">
            <v>0</v>
          </cell>
          <cell r="AL92">
            <v>0</v>
          </cell>
          <cell r="AM92">
            <v>55</v>
          </cell>
        </row>
        <row r="93">
          <cell r="W93">
            <v>19</v>
          </cell>
          <cell r="X93">
            <v>1</v>
          </cell>
          <cell r="Y93">
            <v>2</v>
          </cell>
          <cell r="Z93">
            <v>3</v>
          </cell>
          <cell r="AA93">
            <v>4</v>
          </cell>
          <cell r="AB93">
            <v>5</v>
          </cell>
          <cell r="AC93">
            <v>6</v>
          </cell>
          <cell r="AD93">
            <v>7</v>
          </cell>
          <cell r="AE93">
            <v>8</v>
          </cell>
          <cell r="AF93">
            <v>9</v>
          </cell>
          <cell r="AG93">
            <v>10</v>
          </cell>
          <cell r="AH93">
            <v>0</v>
          </cell>
          <cell r="AI93">
            <v>0</v>
          </cell>
          <cell r="AJ93">
            <v>0</v>
          </cell>
          <cell r="AK93">
            <v>0</v>
          </cell>
          <cell r="AL93">
            <v>0</v>
          </cell>
          <cell r="AM93">
            <v>55</v>
          </cell>
        </row>
        <row r="94">
          <cell r="W94">
            <v>20</v>
          </cell>
          <cell r="X94">
            <v>1</v>
          </cell>
          <cell r="Y94">
            <v>2</v>
          </cell>
          <cell r="Z94">
            <v>3</v>
          </cell>
          <cell r="AA94">
            <v>4</v>
          </cell>
          <cell r="AB94">
            <v>5</v>
          </cell>
          <cell r="AC94">
            <v>6</v>
          </cell>
          <cell r="AD94">
            <v>7</v>
          </cell>
          <cell r="AE94">
            <v>8</v>
          </cell>
          <cell r="AF94">
            <v>9</v>
          </cell>
          <cell r="AG94">
            <v>10</v>
          </cell>
          <cell r="AH94">
            <v>0</v>
          </cell>
          <cell r="AI94">
            <v>0</v>
          </cell>
          <cell r="AJ94">
            <v>0</v>
          </cell>
          <cell r="AK94">
            <v>0</v>
          </cell>
          <cell r="AL94">
            <v>0</v>
          </cell>
          <cell r="AM94">
            <v>55</v>
          </cell>
        </row>
        <row r="95">
          <cell r="W95">
            <v>21</v>
          </cell>
          <cell r="X95">
            <v>1</v>
          </cell>
          <cell r="Y95">
            <v>2</v>
          </cell>
          <cell r="Z95">
            <v>3</v>
          </cell>
          <cell r="AA95">
            <v>4</v>
          </cell>
          <cell r="AB95">
            <v>5</v>
          </cell>
          <cell r="AC95">
            <v>6</v>
          </cell>
          <cell r="AD95">
            <v>7</v>
          </cell>
          <cell r="AE95">
            <v>8</v>
          </cell>
          <cell r="AF95">
            <v>9</v>
          </cell>
          <cell r="AG95">
            <v>10</v>
          </cell>
          <cell r="AH95">
            <v>0</v>
          </cell>
          <cell r="AI95">
            <v>0</v>
          </cell>
          <cell r="AJ95">
            <v>0</v>
          </cell>
          <cell r="AK95">
            <v>0</v>
          </cell>
          <cell r="AL95">
            <v>0</v>
          </cell>
          <cell r="AM95">
            <v>55</v>
          </cell>
        </row>
        <row r="96">
          <cell r="W96">
            <v>22</v>
          </cell>
          <cell r="X96">
            <v>1</v>
          </cell>
          <cell r="Y96">
            <v>2</v>
          </cell>
          <cell r="Z96">
            <v>3</v>
          </cell>
          <cell r="AA96">
            <v>4</v>
          </cell>
          <cell r="AB96">
            <v>5</v>
          </cell>
          <cell r="AC96">
            <v>6</v>
          </cell>
          <cell r="AD96">
            <v>7</v>
          </cell>
          <cell r="AE96">
            <v>8</v>
          </cell>
          <cell r="AF96">
            <v>9</v>
          </cell>
          <cell r="AG96">
            <v>10</v>
          </cell>
          <cell r="AH96">
            <v>0</v>
          </cell>
          <cell r="AI96">
            <v>0</v>
          </cell>
          <cell r="AJ96">
            <v>0</v>
          </cell>
          <cell r="AK96">
            <v>0</v>
          </cell>
          <cell r="AL96">
            <v>0</v>
          </cell>
          <cell r="AM96">
            <v>55</v>
          </cell>
        </row>
        <row r="97">
          <cell r="W97">
            <v>23</v>
          </cell>
          <cell r="X97">
            <v>1</v>
          </cell>
          <cell r="Y97">
            <v>2</v>
          </cell>
          <cell r="Z97">
            <v>3</v>
          </cell>
          <cell r="AA97">
            <v>4</v>
          </cell>
          <cell r="AB97">
            <v>5</v>
          </cell>
          <cell r="AC97">
            <v>6</v>
          </cell>
          <cell r="AD97">
            <v>7</v>
          </cell>
          <cell r="AE97">
            <v>8</v>
          </cell>
          <cell r="AF97">
            <v>9</v>
          </cell>
          <cell r="AG97">
            <v>10</v>
          </cell>
          <cell r="AH97">
            <v>0</v>
          </cell>
          <cell r="AI97">
            <v>0</v>
          </cell>
          <cell r="AJ97">
            <v>0</v>
          </cell>
          <cell r="AK97">
            <v>0</v>
          </cell>
          <cell r="AL97">
            <v>0</v>
          </cell>
          <cell r="AM97">
            <v>55</v>
          </cell>
        </row>
        <row r="98">
          <cell r="W98">
            <v>24</v>
          </cell>
          <cell r="X98">
            <v>1</v>
          </cell>
          <cell r="Y98">
            <v>2</v>
          </cell>
          <cell r="Z98">
            <v>3</v>
          </cell>
          <cell r="AA98">
            <v>4</v>
          </cell>
          <cell r="AB98">
            <v>5</v>
          </cell>
          <cell r="AC98">
            <v>6</v>
          </cell>
          <cell r="AD98">
            <v>7</v>
          </cell>
          <cell r="AE98">
            <v>8</v>
          </cell>
          <cell r="AF98">
            <v>9</v>
          </cell>
          <cell r="AG98">
            <v>10</v>
          </cell>
          <cell r="AH98">
            <v>0</v>
          </cell>
          <cell r="AI98">
            <v>0</v>
          </cell>
          <cell r="AJ98">
            <v>0</v>
          </cell>
          <cell r="AK98">
            <v>0</v>
          </cell>
          <cell r="AL98">
            <v>0</v>
          </cell>
          <cell r="AM98">
            <v>55</v>
          </cell>
        </row>
        <row r="99">
          <cell r="W99">
            <v>25</v>
          </cell>
          <cell r="X99">
            <v>1</v>
          </cell>
          <cell r="Y99">
            <v>2</v>
          </cell>
          <cell r="Z99">
            <v>3</v>
          </cell>
          <cell r="AA99">
            <v>4</v>
          </cell>
          <cell r="AB99">
            <v>5</v>
          </cell>
          <cell r="AC99">
            <v>6</v>
          </cell>
          <cell r="AD99">
            <v>7</v>
          </cell>
          <cell r="AE99">
            <v>8</v>
          </cell>
          <cell r="AF99">
            <v>9</v>
          </cell>
          <cell r="AG99">
            <v>10</v>
          </cell>
          <cell r="AH99">
            <v>0</v>
          </cell>
          <cell r="AI99">
            <v>0</v>
          </cell>
          <cell r="AJ99">
            <v>0</v>
          </cell>
          <cell r="AK99">
            <v>0</v>
          </cell>
          <cell r="AL99">
            <v>0</v>
          </cell>
          <cell r="AM99">
            <v>55</v>
          </cell>
        </row>
        <row r="100">
          <cell r="W100">
            <v>26</v>
          </cell>
          <cell r="X100">
            <v>1</v>
          </cell>
          <cell r="Y100">
            <v>2</v>
          </cell>
          <cell r="Z100">
            <v>3</v>
          </cell>
          <cell r="AA100">
            <v>4</v>
          </cell>
          <cell r="AB100">
            <v>5</v>
          </cell>
          <cell r="AC100">
            <v>6</v>
          </cell>
          <cell r="AD100">
            <v>7</v>
          </cell>
          <cell r="AE100">
            <v>8</v>
          </cell>
          <cell r="AF100">
            <v>9</v>
          </cell>
          <cell r="AG100">
            <v>10</v>
          </cell>
          <cell r="AH100">
            <v>0</v>
          </cell>
          <cell r="AI100">
            <v>0</v>
          </cell>
          <cell r="AJ100">
            <v>0</v>
          </cell>
          <cell r="AK100">
            <v>0</v>
          </cell>
          <cell r="AL100">
            <v>0</v>
          </cell>
          <cell r="AM100">
            <v>55</v>
          </cell>
        </row>
        <row r="101">
          <cell r="W101">
            <v>27</v>
          </cell>
          <cell r="X101">
            <v>1</v>
          </cell>
          <cell r="Y101">
            <v>2</v>
          </cell>
          <cell r="Z101">
            <v>3</v>
          </cell>
          <cell r="AA101">
            <v>4</v>
          </cell>
          <cell r="AB101">
            <v>5</v>
          </cell>
          <cell r="AC101">
            <v>6</v>
          </cell>
          <cell r="AD101">
            <v>7</v>
          </cell>
          <cell r="AE101">
            <v>8</v>
          </cell>
          <cell r="AF101">
            <v>9</v>
          </cell>
          <cell r="AG101">
            <v>10</v>
          </cell>
          <cell r="AH101">
            <v>0</v>
          </cell>
          <cell r="AI101">
            <v>0</v>
          </cell>
          <cell r="AJ101">
            <v>0</v>
          </cell>
          <cell r="AK101">
            <v>0</v>
          </cell>
          <cell r="AL101">
            <v>0</v>
          </cell>
          <cell r="AM101">
            <v>55</v>
          </cell>
        </row>
        <row r="102">
          <cell r="W102">
            <v>28</v>
          </cell>
          <cell r="X102">
            <v>1</v>
          </cell>
          <cell r="Y102">
            <v>2</v>
          </cell>
          <cell r="Z102">
            <v>3</v>
          </cell>
          <cell r="AA102">
            <v>4</v>
          </cell>
          <cell r="AB102">
            <v>5</v>
          </cell>
          <cell r="AC102">
            <v>6</v>
          </cell>
          <cell r="AD102">
            <v>7</v>
          </cell>
          <cell r="AE102">
            <v>8</v>
          </cell>
          <cell r="AF102">
            <v>9</v>
          </cell>
          <cell r="AG102">
            <v>10</v>
          </cell>
          <cell r="AH102">
            <v>0</v>
          </cell>
          <cell r="AI102">
            <v>0</v>
          </cell>
          <cell r="AJ102">
            <v>0</v>
          </cell>
          <cell r="AK102">
            <v>0</v>
          </cell>
          <cell r="AL102">
            <v>0</v>
          </cell>
          <cell r="AM102">
            <v>55</v>
          </cell>
        </row>
        <row r="103">
          <cell r="W103">
            <v>29</v>
          </cell>
          <cell r="X103">
            <v>1</v>
          </cell>
          <cell r="Y103">
            <v>2</v>
          </cell>
          <cell r="Z103">
            <v>3</v>
          </cell>
          <cell r="AA103">
            <v>4</v>
          </cell>
          <cell r="AB103">
            <v>5</v>
          </cell>
          <cell r="AC103">
            <v>6</v>
          </cell>
          <cell r="AD103">
            <v>7</v>
          </cell>
          <cell r="AE103">
            <v>8</v>
          </cell>
          <cell r="AF103">
            <v>9</v>
          </cell>
          <cell r="AG103">
            <v>10</v>
          </cell>
          <cell r="AH103">
            <v>0</v>
          </cell>
          <cell r="AI103">
            <v>0</v>
          </cell>
          <cell r="AJ103">
            <v>0</v>
          </cell>
          <cell r="AK103">
            <v>0</v>
          </cell>
          <cell r="AL103">
            <v>0</v>
          </cell>
          <cell r="AM103">
            <v>55</v>
          </cell>
        </row>
        <row r="104">
          <cell r="W104">
            <v>30</v>
          </cell>
          <cell r="X104">
            <v>1</v>
          </cell>
          <cell r="Y104">
            <v>2</v>
          </cell>
          <cell r="Z104">
            <v>3</v>
          </cell>
          <cell r="AA104">
            <v>4</v>
          </cell>
          <cell r="AB104">
            <v>5</v>
          </cell>
          <cell r="AC104">
            <v>6</v>
          </cell>
          <cell r="AD104">
            <v>7</v>
          </cell>
          <cell r="AE104">
            <v>8</v>
          </cell>
          <cell r="AF104">
            <v>9</v>
          </cell>
          <cell r="AG104">
            <v>10</v>
          </cell>
          <cell r="AH104">
            <v>0</v>
          </cell>
          <cell r="AI104">
            <v>0</v>
          </cell>
          <cell r="AJ104">
            <v>0</v>
          </cell>
          <cell r="AK104">
            <v>0</v>
          </cell>
          <cell r="AL104">
            <v>0</v>
          </cell>
          <cell r="AM104">
            <v>55</v>
          </cell>
        </row>
        <row r="105">
          <cell r="W105">
            <v>31</v>
          </cell>
          <cell r="X105">
            <v>1</v>
          </cell>
          <cell r="Y105">
            <v>2</v>
          </cell>
          <cell r="Z105">
            <v>3</v>
          </cell>
          <cell r="AA105">
            <v>4</v>
          </cell>
          <cell r="AB105">
            <v>5</v>
          </cell>
          <cell r="AC105">
            <v>6</v>
          </cell>
          <cell r="AD105">
            <v>7</v>
          </cell>
          <cell r="AE105">
            <v>8</v>
          </cell>
          <cell r="AF105">
            <v>9</v>
          </cell>
          <cell r="AG105">
            <v>10</v>
          </cell>
          <cell r="AH105">
            <v>0</v>
          </cell>
          <cell r="AI105">
            <v>0</v>
          </cell>
          <cell r="AJ105">
            <v>0</v>
          </cell>
          <cell r="AK105">
            <v>0</v>
          </cell>
          <cell r="AL105">
            <v>0</v>
          </cell>
          <cell r="AM105">
            <v>55</v>
          </cell>
        </row>
        <row r="106">
          <cell r="W106">
            <v>32</v>
          </cell>
          <cell r="X106">
            <v>1</v>
          </cell>
          <cell r="Y106">
            <v>2</v>
          </cell>
          <cell r="Z106">
            <v>3</v>
          </cell>
          <cell r="AA106">
            <v>4</v>
          </cell>
          <cell r="AB106">
            <v>5</v>
          </cell>
          <cell r="AC106">
            <v>6</v>
          </cell>
          <cell r="AD106">
            <v>7</v>
          </cell>
          <cell r="AE106">
            <v>8</v>
          </cell>
          <cell r="AF106">
            <v>9</v>
          </cell>
          <cell r="AG106">
            <v>10</v>
          </cell>
          <cell r="AH106">
            <v>0</v>
          </cell>
          <cell r="AI106">
            <v>0</v>
          </cell>
          <cell r="AJ106">
            <v>0</v>
          </cell>
          <cell r="AK106">
            <v>0</v>
          </cell>
          <cell r="AL106">
            <v>0</v>
          </cell>
          <cell r="AM106">
            <v>55</v>
          </cell>
        </row>
        <row r="107">
          <cell r="W107">
            <v>33</v>
          </cell>
          <cell r="X107">
            <v>1</v>
          </cell>
          <cell r="Y107">
            <v>2</v>
          </cell>
          <cell r="Z107">
            <v>3</v>
          </cell>
          <cell r="AA107">
            <v>4</v>
          </cell>
          <cell r="AB107">
            <v>5</v>
          </cell>
          <cell r="AC107">
            <v>6</v>
          </cell>
          <cell r="AD107">
            <v>7</v>
          </cell>
          <cell r="AE107">
            <v>8</v>
          </cell>
          <cell r="AF107">
            <v>9</v>
          </cell>
          <cell r="AG107">
            <v>10</v>
          </cell>
          <cell r="AH107">
            <v>0</v>
          </cell>
          <cell r="AI107">
            <v>0</v>
          </cell>
          <cell r="AJ107">
            <v>0</v>
          </cell>
          <cell r="AK107">
            <v>0</v>
          </cell>
          <cell r="AL107">
            <v>0</v>
          </cell>
          <cell r="AM107">
            <v>55</v>
          </cell>
        </row>
        <row r="108">
          <cell r="W108">
            <v>34</v>
          </cell>
          <cell r="X108">
            <v>1</v>
          </cell>
          <cell r="Y108">
            <v>2</v>
          </cell>
          <cell r="Z108">
            <v>3</v>
          </cell>
          <cell r="AA108">
            <v>4</v>
          </cell>
          <cell r="AB108">
            <v>5</v>
          </cell>
          <cell r="AC108">
            <v>6</v>
          </cell>
          <cell r="AD108">
            <v>7</v>
          </cell>
          <cell r="AE108">
            <v>8</v>
          </cell>
          <cell r="AF108">
            <v>9</v>
          </cell>
          <cell r="AG108">
            <v>10</v>
          </cell>
          <cell r="AH108">
            <v>0</v>
          </cell>
          <cell r="AI108">
            <v>0</v>
          </cell>
          <cell r="AJ108">
            <v>0</v>
          </cell>
          <cell r="AK108">
            <v>0</v>
          </cell>
          <cell r="AL108">
            <v>0</v>
          </cell>
          <cell r="AM108">
            <v>55</v>
          </cell>
        </row>
        <row r="109">
          <cell r="W109">
            <v>35</v>
          </cell>
          <cell r="X109">
            <v>1</v>
          </cell>
          <cell r="Y109">
            <v>2</v>
          </cell>
          <cell r="Z109">
            <v>3</v>
          </cell>
          <cell r="AA109">
            <v>4</v>
          </cell>
          <cell r="AB109">
            <v>5</v>
          </cell>
          <cell r="AC109">
            <v>6</v>
          </cell>
          <cell r="AD109">
            <v>7</v>
          </cell>
          <cell r="AE109">
            <v>8</v>
          </cell>
          <cell r="AF109">
            <v>9</v>
          </cell>
          <cell r="AG109">
            <v>10</v>
          </cell>
          <cell r="AH109">
            <v>0</v>
          </cell>
          <cell r="AI109">
            <v>0</v>
          </cell>
          <cell r="AJ109">
            <v>0</v>
          </cell>
          <cell r="AK109">
            <v>0</v>
          </cell>
          <cell r="AL109">
            <v>0</v>
          </cell>
          <cell r="AM109">
            <v>55</v>
          </cell>
        </row>
        <row r="110">
          <cell r="W110">
            <v>36</v>
          </cell>
          <cell r="X110">
            <v>1</v>
          </cell>
          <cell r="Y110">
            <v>2</v>
          </cell>
          <cell r="Z110">
            <v>3</v>
          </cell>
          <cell r="AA110">
            <v>4</v>
          </cell>
          <cell r="AB110">
            <v>5</v>
          </cell>
          <cell r="AC110">
            <v>6</v>
          </cell>
          <cell r="AD110">
            <v>7</v>
          </cell>
          <cell r="AE110">
            <v>8</v>
          </cell>
          <cell r="AF110">
            <v>9</v>
          </cell>
          <cell r="AG110">
            <v>10</v>
          </cell>
          <cell r="AH110">
            <v>0</v>
          </cell>
          <cell r="AI110">
            <v>0</v>
          </cell>
          <cell r="AJ110">
            <v>0</v>
          </cell>
          <cell r="AK110">
            <v>0</v>
          </cell>
          <cell r="AL110">
            <v>0</v>
          </cell>
          <cell r="AM110">
            <v>55</v>
          </cell>
        </row>
        <row r="111">
          <cell r="W111">
            <v>37</v>
          </cell>
          <cell r="X111">
            <v>1</v>
          </cell>
          <cell r="Y111">
            <v>2</v>
          </cell>
          <cell r="Z111">
            <v>3</v>
          </cell>
          <cell r="AA111">
            <v>4</v>
          </cell>
          <cell r="AB111">
            <v>5</v>
          </cell>
          <cell r="AC111">
            <v>6</v>
          </cell>
          <cell r="AD111">
            <v>7</v>
          </cell>
          <cell r="AE111">
            <v>8</v>
          </cell>
          <cell r="AF111">
            <v>9</v>
          </cell>
          <cell r="AG111">
            <v>10</v>
          </cell>
          <cell r="AH111">
            <v>0</v>
          </cell>
          <cell r="AI111">
            <v>0</v>
          </cell>
          <cell r="AJ111">
            <v>0</v>
          </cell>
          <cell r="AK111">
            <v>0</v>
          </cell>
          <cell r="AL111">
            <v>0</v>
          </cell>
          <cell r="AM111">
            <v>55</v>
          </cell>
        </row>
        <row r="112">
          <cell r="W112">
            <v>38</v>
          </cell>
          <cell r="X112">
            <v>1</v>
          </cell>
          <cell r="Y112">
            <v>2</v>
          </cell>
          <cell r="Z112">
            <v>3</v>
          </cell>
          <cell r="AA112">
            <v>4</v>
          </cell>
          <cell r="AB112">
            <v>5</v>
          </cell>
          <cell r="AC112">
            <v>6</v>
          </cell>
          <cell r="AD112">
            <v>7</v>
          </cell>
          <cell r="AE112">
            <v>8</v>
          </cell>
          <cell r="AF112">
            <v>9</v>
          </cell>
          <cell r="AG112">
            <v>10</v>
          </cell>
          <cell r="AH112">
            <v>0</v>
          </cell>
          <cell r="AI112">
            <v>0</v>
          </cell>
          <cell r="AJ112">
            <v>0</v>
          </cell>
          <cell r="AK112">
            <v>0</v>
          </cell>
          <cell r="AL112">
            <v>0</v>
          </cell>
          <cell r="AM112">
            <v>55</v>
          </cell>
        </row>
        <row r="113">
          <cell r="W113">
            <v>39</v>
          </cell>
          <cell r="X113">
            <v>1</v>
          </cell>
          <cell r="Y113">
            <v>2</v>
          </cell>
          <cell r="Z113">
            <v>3</v>
          </cell>
          <cell r="AA113">
            <v>4</v>
          </cell>
          <cell r="AB113">
            <v>5</v>
          </cell>
          <cell r="AC113">
            <v>6</v>
          </cell>
          <cell r="AD113">
            <v>7</v>
          </cell>
          <cell r="AE113">
            <v>8</v>
          </cell>
          <cell r="AF113">
            <v>9</v>
          </cell>
          <cell r="AG113">
            <v>10</v>
          </cell>
          <cell r="AH113">
            <v>0</v>
          </cell>
          <cell r="AI113">
            <v>0</v>
          </cell>
          <cell r="AJ113">
            <v>0</v>
          </cell>
          <cell r="AK113">
            <v>0</v>
          </cell>
          <cell r="AL113">
            <v>0</v>
          </cell>
          <cell r="AM113">
            <v>55</v>
          </cell>
        </row>
        <row r="114">
          <cell r="W114">
            <v>40</v>
          </cell>
          <cell r="X114">
            <v>1</v>
          </cell>
          <cell r="Y114">
            <v>2</v>
          </cell>
          <cell r="Z114">
            <v>3</v>
          </cell>
          <cell r="AA114">
            <v>4</v>
          </cell>
          <cell r="AB114">
            <v>5</v>
          </cell>
          <cell r="AC114">
            <v>6</v>
          </cell>
          <cell r="AD114">
            <v>7</v>
          </cell>
          <cell r="AE114">
            <v>8</v>
          </cell>
          <cell r="AF114">
            <v>9</v>
          </cell>
          <cell r="AG114">
            <v>10</v>
          </cell>
          <cell r="AH114">
            <v>0</v>
          </cell>
          <cell r="AI114">
            <v>0</v>
          </cell>
          <cell r="AJ114">
            <v>0</v>
          </cell>
          <cell r="AK114">
            <v>0</v>
          </cell>
          <cell r="AL114">
            <v>0</v>
          </cell>
          <cell r="AM114">
            <v>55</v>
          </cell>
        </row>
        <row r="115">
          <cell r="W115">
            <v>41</v>
          </cell>
          <cell r="X115">
            <v>1</v>
          </cell>
          <cell r="Y115">
            <v>2</v>
          </cell>
          <cell r="Z115">
            <v>3</v>
          </cell>
          <cell r="AA115">
            <v>4</v>
          </cell>
          <cell r="AB115">
            <v>5</v>
          </cell>
          <cell r="AC115">
            <v>6</v>
          </cell>
          <cell r="AD115">
            <v>7</v>
          </cell>
          <cell r="AE115">
            <v>8</v>
          </cell>
          <cell r="AF115">
            <v>9</v>
          </cell>
          <cell r="AG115">
            <v>10</v>
          </cell>
          <cell r="AH115">
            <v>0</v>
          </cell>
          <cell r="AI115">
            <v>0</v>
          </cell>
          <cell r="AJ115">
            <v>0</v>
          </cell>
          <cell r="AK115">
            <v>0</v>
          </cell>
          <cell r="AL115">
            <v>0</v>
          </cell>
          <cell r="AM115">
            <v>55</v>
          </cell>
        </row>
        <row r="116">
          <cell r="W116">
            <v>42</v>
          </cell>
          <cell r="X116">
            <v>1</v>
          </cell>
          <cell r="Y116">
            <v>2</v>
          </cell>
          <cell r="Z116">
            <v>3</v>
          </cell>
          <cell r="AA116">
            <v>4</v>
          </cell>
          <cell r="AB116">
            <v>5</v>
          </cell>
          <cell r="AC116">
            <v>6</v>
          </cell>
          <cell r="AD116">
            <v>7</v>
          </cell>
          <cell r="AE116">
            <v>8</v>
          </cell>
          <cell r="AF116">
            <v>9</v>
          </cell>
          <cell r="AG116">
            <v>10</v>
          </cell>
          <cell r="AH116">
            <v>0</v>
          </cell>
          <cell r="AI116">
            <v>0</v>
          </cell>
          <cell r="AJ116">
            <v>0</v>
          </cell>
          <cell r="AK116">
            <v>0</v>
          </cell>
          <cell r="AL116">
            <v>0</v>
          </cell>
          <cell r="AM116">
            <v>55</v>
          </cell>
        </row>
        <row r="117">
          <cell r="W117">
            <v>43</v>
          </cell>
          <cell r="X117">
            <v>1</v>
          </cell>
          <cell r="Y117">
            <v>2</v>
          </cell>
          <cell r="Z117">
            <v>3</v>
          </cell>
          <cell r="AA117">
            <v>4</v>
          </cell>
          <cell r="AB117">
            <v>5</v>
          </cell>
          <cell r="AC117">
            <v>6</v>
          </cell>
          <cell r="AD117">
            <v>7</v>
          </cell>
          <cell r="AE117">
            <v>8</v>
          </cell>
          <cell r="AF117">
            <v>9</v>
          </cell>
          <cell r="AG117">
            <v>10</v>
          </cell>
          <cell r="AH117">
            <v>0</v>
          </cell>
          <cell r="AI117">
            <v>0</v>
          </cell>
          <cell r="AJ117">
            <v>0</v>
          </cell>
          <cell r="AK117">
            <v>0</v>
          </cell>
          <cell r="AL117">
            <v>0</v>
          </cell>
          <cell r="AM117">
            <v>55</v>
          </cell>
        </row>
        <row r="118">
          <cell r="W118">
            <v>44</v>
          </cell>
          <cell r="X118">
            <v>1</v>
          </cell>
          <cell r="Y118">
            <v>2</v>
          </cell>
          <cell r="Z118">
            <v>3</v>
          </cell>
          <cell r="AA118">
            <v>4</v>
          </cell>
          <cell r="AB118">
            <v>5</v>
          </cell>
          <cell r="AC118">
            <v>6</v>
          </cell>
          <cell r="AD118">
            <v>7</v>
          </cell>
          <cell r="AE118">
            <v>8</v>
          </cell>
          <cell r="AF118">
            <v>9</v>
          </cell>
          <cell r="AG118">
            <v>10</v>
          </cell>
          <cell r="AH118">
            <v>0</v>
          </cell>
          <cell r="AI118">
            <v>0</v>
          </cell>
          <cell r="AJ118">
            <v>0</v>
          </cell>
          <cell r="AK118">
            <v>0</v>
          </cell>
          <cell r="AL118">
            <v>0</v>
          </cell>
          <cell r="AM118">
            <v>55</v>
          </cell>
        </row>
        <row r="119">
          <cell r="W119">
            <v>45</v>
          </cell>
          <cell r="X119">
            <v>1</v>
          </cell>
          <cell r="Y119">
            <v>2</v>
          </cell>
          <cell r="Z119">
            <v>3</v>
          </cell>
          <cell r="AA119">
            <v>4</v>
          </cell>
          <cell r="AB119">
            <v>5</v>
          </cell>
          <cell r="AC119">
            <v>6</v>
          </cell>
          <cell r="AD119">
            <v>7</v>
          </cell>
          <cell r="AE119">
            <v>8</v>
          </cell>
          <cell r="AF119">
            <v>9</v>
          </cell>
          <cell r="AG119">
            <v>10</v>
          </cell>
          <cell r="AH119">
            <v>0</v>
          </cell>
          <cell r="AI119">
            <v>0</v>
          </cell>
          <cell r="AJ119">
            <v>0</v>
          </cell>
          <cell r="AK119">
            <v>0</v>
          </cell>
          <cell r="AL119">
            <v>0</v>
          </cell>
          <cell r="AM119">
            <v>55</v>
          </cell>
        </row>
        <row r="120">
          <cell r="W120">
            <v>46</v>
          </cell>
          <cell r="X120">
            <v>1</v>
          </cell>
          <cell r="Y120">
            <v>2</v>
          </cell>
          <cell r="Z120">
            <v>3</v>
          </cell>
          <cell r="AA120">
            <v>4</v>
          </cell>
          <cell r="AB120">
            <v>5</v>
          </cell>
          <cell r="AC120">
            <v>6</v>
          </cell>
          <cell r="AD120">
            <v>7</v>
          </cell>
          <cell r="AE120">
            <v>8</v>
          </cell>
          <cell r="AF120">
            <v>9</v>
          </cell>
          <cell r="AG120">
            <v>10</v>
          </cell>
          <cell r="AH120">
            <v>0</v>
          </cell>
          <cell r="AI120">
            <v>0</v>
          </cell>
          <cell r="AJ120">
            <v>0</v>
          </cell>
          <cell r="AK120">
            <v>0</v>
          </cell>
          <cell r="AL120">
            <v>0</v>
          </cell>
          <cell r="AM120">
            <v>55</v>
          </cell>
        </row>
        <row r="121">
          <cell r="W121">
            <v>47</v>
          </cell>
          <cell r="X121">
            <v>1</v>
          </cell>
          <cell r="Y121">
            <v>2</v>
          </cell>
          <cell r="Z121">
            <v>3</v>
          </cell>
          <cell r="AA121">
            <v>4</v>
          </cell>
          <cell r="AB121">
            <v>5</v>
          </cell>
          <cell r="AC121">
            <v>6</v>
          </cell>
          <cell r="AD121">
            <v>7</v>
          </cell>
          <cell r="AE121">
            <v>8</v>
          </cell>
          <cell r="AF121">
            <v>9</v>
          </cell>
          <cell r="AG121">
            <v>10</v>
          </cell>
          <cell r="AH121">
            <v>0</v>
          </cell>
          <cell r="AI121">
            <v>0</v>
          </cell>
          <cell r="AJ121">
            <v>0</v>
          </cell>
          <cell r="AK121">
            <v>0</v>
          </cell>
          <cell r="AL121">
            <v>0</v>
          </cell>
          <cell r="AM121">
            <v>55</v>
          </cell>
        </row>
        <row r="122">
          <cell r="W122">
            <v>48</v>
          </cell>
          <cell r="X122">
            <v>1</v>
          </cell>
          <cell r="Y122">
            <v>2</v>
          </cell>
          <cell r="Z122">
            <v>3</v>
          </cell>
          <cell r="AA122">
            <v>4</v>
          </cell>
          <cell r="AB122">
            <v>5</v>
          </cell>
          <cell r="AC122">
            <v>6</v>
          </cell>
          <cell r="AD122">
            <v>7</v>
          </cell>
          <cell r="AE122">
            <v>8</v>
          </cell>
          <cell r="AF122">
            <v>9</v>
          </cell>
          <cell r="AG122">
            <v>10</v>
          </cell>
          <cell r="AH122">
            <v>0</v>
          </cell>
          <cell r="AI122">
            <v>0</v>
          </cell>
          <cell r="AJ122">
            <v>0</v>
          </cell>
          <cell r="AK122">
            <v>0</v>
          </cell>
          <cell r="AL122">
            <v>0</v>
          </cell>
          <cell r="AM122">
            <v>55</v>
          </cell>
        </row>
        <row r="123">
          <cell r="W123">
            <v>49</v>
          </cell>
          <cell r="X123">
            <v>1</v>
          </cell>
          <cell r="Y123">
            <v>2</v>
          </cell>
          <cell r="Z123">
            <v>3</v>
          </cell>
          <cell r="AA123">
            <v>4</v>
          </cell>
          <cell r="AB123">
            <v>5</v>
          </cell>
          <cell r="AC123">
            <v>6</v>
          </cell>
          <cell r="AD123">
            <v>7</v>
          </cell>
          <cell r="AE123">
            <v>8</v>
          </cell>
          <cell r="AF123">
            <v>9</v>
          </cell>
          <cell r="AG123">
            <v>10</v>
          </cell>
          <cell r="AH123">
            <v>0</v>
          </cell>
          <cell r="AI123">
            <v>0</v>
          </cell>
          <cell r="AJ123">
            <v>0</v>
          </cell>
          <cell r="AK123">
            <v>0</v>
          </cell>
          <cell r="AL123">
            <v>0</v>
          </cell>
          <cell r="AM123">
            <v>55</v>
          </cell>
        </row>
        <row r="124">
          <cell r="W124">
            <v>50</v>
          </cell>
          <cell r="X124">
            <v>1</v>
          </cell>
          <cell r="Y124">
            <v>2</v>
          </cell>
          <cell r="Z124">
            <v>3</v>
          </cell>
          <cell r="AA124">
            <v>4</v>
          </cell>
          <cell r="AB124">
            <v>5</v>
          </cell>
          <cell r="AC124">
            <v>6</v>
          </cell>
          <cell r="AD124">
            <v>7</v>
          </cell>
          <cell r="AE124">
            <v>8</v>
          </cell>
          <cell r="AF124">
            <v>9</v>
          </cell>
          <cell r="AG124">
            <v>10</v>
          </cell>
          <cell r="AH124">
            <v>0</v>
          </cell>
          <cell r="AI124">
            <v>0</v>
          </cell>
          <cell r="AJ124">
            <v>0</v>
          </cell>
          <cell r="AK124">
            <v>0</v>
          </cell>
          <cell r="AL124">
            <v>0</v>
          </cell>
          <cell r="AM124">
            <v>55</v>
          </cell>
        </row>
        <row r="125">
          <cell r="W125">
            <v>51</v>
          </cell>
          <cell r="X125">
            <v>1</v>
          </cell>
          <cell r="Y125">
            <v>2</v>
          </cell>
          <cell r="Z125">
            <v>3</v>
          </cell>
          <cell r="AA125">
            <v>4</v>
          </cell>
          <cell r="AB125">
            <v>5</v>
          </cell>
          <cell r="AC125">
            <v>6</v>
          </cell>
          <cell r="AD125">
            <v>7</v>
          </cell>
          <cell r="AE125">
            <v>8</v>
          </cell>
          <cell r="AF125">
            <v>9</v>
          </cell>
          <cell r="AG125">
            <v>10</v>
          </cell>
          <cell r="AH125">
            <v>0</v>
          </cell>
          <cell r="AI125">
            <v>0</v>
          </cell>
          <cell r="AJ125">
            <v>0</v>
          </cell>
          <cell r="AK125">
            <v>0</v>
          </cell>
          <cell r="AL125">
            <v>0</v>
          </cell>
          <cell r="AM125">
            <v>55</v>
          </cell>
        </row>
        <row r="126">
          <cell r="W126">
            <v>52</v>
          </cell>
          <cell r="X126">
            <v>1</v>
          </cell>
          <cell r="Y126">
            <v>2</v>
          </cell>
          <cell r="Z126">
            <v>3</v>
          </cell>
          <cell r="AA126">
            <v>4</v>
          </cell>
          <cell r="AB126">
            <v>5</v>
          </cell>
          <cell r="AC126">
            <v>6</v>
          </cell>
          <cell r="AD126">
            <v>7</v>
          </cell>
          <cell r="AE126">
            <v>8</v>
          </cell>
          <cell r="AF126">
            <v>9</v>
          </cell>
          <cell r="AG126">
            <v>10</v>
          </cell>
          <cell r="AH126">
            <v>0</v>
          </cell>
          <cell r="AI126">
            <v>0</v>
          </cell>
          <cell r="AJ126">
            <v>0</v>
          </cell>
          <cell r="AK126">
            <v>0</v>
          </cell>
          <cell r="AL126">
            <v>0</v>
          </cell>
          <cell r="AM126">
            <v>55</v>
          </cell>
        </row>
        <row r="127">
          <cell r="W127">
            <v>53</v>
          </cell>
          <cell r="X127">
            <v>1</v>
          </cell>
          <cell r="Y127">
            <v>2</v>
          </cell>
          <cell r="Z127">
            <v>3</v>
          </cell>
          <cell r="AA127">
            <v>4</v>
          </cell>
          <cell r="AB127">
            <v>5</v>
          </cell>
          <cell r="AC127">
            <v>6</v>
          </cell>
          <cell r="AD127">
            <v>7</v>
          </cell>
          <cell r="AE127">
            <v>8</v>
          </cell>
          <cell r="AF127">
            <v>9</v>
          </cell>
          <cell r="AG127">
            <v>10</v>
          </cell>
          <cell r="AH127">
            <v>0</v>
          </cell>
          <cell r="AI127">
            <v>0</v>
          </cell>
          <cell r="AJ127">
            <v>0</v>
          </cell>
          <cell r="AK127">
            <v>0</v>
          </cell>
          <cell r="AL127">
            <v>0</v>
          </cell>
          <cell r="AM127">
            <v>55</v>
          </cell>
        </row>
        <row r="128">
          <cell r="W128">
            <v>54</v>
          </cell>
          <cell r="X128">
            <v>1</v>
          </cell>
          <cell r="Y128">
            <v>2</v>
          </cell>
          <cell r="Z128">
            <v>3</v>
          </cell>
          <cell r="AA128">
            <v>4</v>
          </cell>
          <cell r="AB128">
            <v>5</v>
          </cell>
          <cell r="AC128">
            <v>6</v>
          </cell>
          <cell r="AD128">
            <v>7</v>
          </cell>
          <cell r="AE128">
            <v>8</v>
          </cell>
          <cell r="AF128">
            <v>9</v>
          </cell>
          <cell r="AG128">
            <v>10</v>
          </cell>
          <cell r="AH128">
            <v>0</v>
          </cell>
          <cell r="AI128">
            <v>0</v>
          </cell>
          <cell r="AJ128">
            <v>0</v>
          </cell>
          <cell r="AK128">
            <v>0</v>
          </cell>
          <cell r="AL128">
            <v>0</v>
          </cell>
          <cell r="AM128">
            <v>55</v>
          </cell>
        </row>
        <row r="129">
          <cell r="W129">
            <v>55</v>
          </cell>
          <cell r="X129">
            <v>1</v>
          </cell>
          <cell r="Y129">
            <v>2</v>
          </cell>
          <cell r="Z129">
            <v>3</v>
          </cell>
          <cell r="AA129">
            <v>4</v>
          </cell>
          <cell r="AB129">
            <v>5</v>
          </cell>
          <cell r="AC129">
            <v>6</v>
          </cell>
          <cell r="AD129">
            <v>7</v>
          </cell>
          <cell r="AE129">
            <v>8</v>
          </cell>
          <cell r="AF129">
            <v>9</v>
          </cell>
          <cell r="AG129">
            <v>10</v>
          </cell>
          <cell r="AH129">
            <v>0</v>
          </cell>
          <cell r="AI129">
            <v>0</v>
          </cell>
          <cell r="AJ129">
            <v>0</v>
          </cell>
          <cell r="AK129">
            <v>0</v>
          </cell>
          <cell r="AL129">
            <v>0</v>
          </cell>
          <cell r="AM129">
            <v>55</v>
          </cell>
        </row>
        <row r="130">
          <cell r="W130">
            <v>56</v>
          </cell>
          <cell r="X130">
            <v>1</v>
          </cell>
          <cell r="Y130">
            <v>2</v>
          </cell>
          <cell r="Z130">
            <v>3</v>
          </cell>
          <cell r="AA130">
            <v>4</v>
          </cell>
          <cell r="AB130">
            <v>5</v>
          </cell>
          <cell r="AC130">
            <v>6</v>
          </cell>
          <cell r="AD130">
            <v>7</v>
          </cell>
          <cell r="AE130">
            <v>8</v>
          </cell>
          <cell r="AF130">
            <v>9</v>
          </cell>
          <cell r="AG130">
            <v>10</v>
          </cell>
          <cell r="AH130">
            <v>0</v>
          </cell>
          <cell r="AI130">
            <v>0</v>
          </cell>
          <cell r="AJ130">
            <v>0</v>
          </cell>
          <cell r="AK130">
            <v>0</v>
          </cell>
          <cell r="AL130">
            <v>0</v>
          </cell>
          <cell r="AM130">
            <v>55</v>
          </cell>
        </row>
        <row r="131">
          <cell r="W131">
            <v>57</v>
          </cell>
          <cell r="X131">
            <v>1</v>
          </cell>
          <cell r="Y131">
            <v>2</v>
          </cell>
          <cell r="Z131">
            <v>3</v>
          </cell>
          <cell r="AA131">
            <v>4</v>
          </cell>
          <cell r="AB131">
            <v>5</v>
          </cell>
          <cell r="AC131">
            <v>6</v>
          </cell>
          <cell r="AD131">
            <v>7</v>
          </cell>
          <cell r="AE131">
            <v>8</v>
          </cell>
          <cell r="AF131">
            <v>9</v>
          </cell>
          <cell r="AG131">
            <v>10</v>
          </cell>
          <cell r="AH131">
            <v>0</v>
          </cell>
          <cell r="AI131">
            <v>0</v>
          </cell>
          <cell r="AJ131">
            <v>0</v>
          </cell>
          <cell r="AK131">
            <v>0</v>
          </cell>
          <cell r="AL131">
            <v>0</v>
          </cell>
          <cell r="AM131">
            <v>55</v>
          </cell>
        </row>
        <row r="132">
          <cell r="W132">
            <v>58</v>
          </cell>
          <cell r="X132">
            <v>1</v>
          </cell>
          <cell r="Y132">
            <v>2</v>
          </cell>
          <cell r="Z132">
            <v>3</v>
          </cell>
          <cell r="AA132">
            <v>4</v>
          </cell>
          <cell r="AB132">
            <v>5</v>
          </cell>
          <cell r="AC132">
            <v>6</v>
          </cell>
          <cell r="AD132">
            <v>7</v>
          </cell>
          <cell r="AE132">
            <v>8</v>
          </cell>
          <cell r="AF132">
            <v>9</v>
          </cell>
          <cell r="AG132">
            <v>10</v>
          </cell>
          <cell r="AH132">
            <v>0</v>
          </cell>
          <cell r="AI132">
            <v>0</v>
          </cell>
          <cell r="AJ132">
            <v>0</v>
          </cell>
          <cell r="AK132">
            <v>0</v>
          </cell>
          <cell r="AL132">
            <v>0</v>
          </cell>
          <cell r="AM132">
            <v>55</v>
          </cell>
        </row>
        <row r="133">
          <cell r="W133">
            <v>59</v>
          </cell>
          <cell r="X133">
            <v>1</v>
          </cell>
          <cell r="Y133">
            <v>2</v>
          </cell>
          <cell r="Z133">
            <v>3</v>
          </cell>
          <cell r="AA133">
            <v>4</v>
          </cell>
          <cell r="AB133">
            <v>5</v>
          </cell>
          <cell r="AC133">
            <v>6</v>
          </cell>
          <cell r="AD133">
            <v>7</v>
          </cell>
          <cell r="AE133">
            <v>8</v>
          </cell>
          <cell r="AF133">
            <v>9</v>
          </cell>
          <cell r="AG133">
            <v>10</v>
          </cell>
          <cell r="AH133">
            <v>0</v>
          </cell>
          <cell r="AI133">
            <v>0</v>
          </cell>
          <cell r="AJ133">
            <v>0</v>
          </cell>
          <cell r="AK133">
            <v>0</v>
          </cell>
          <cell r="AL133">
            <v>0</v>
          </cell>
          <cell r="AM133">
            <v>55</v>
          </cell>
        </row>
        <row r="134">
          <cell r="W134">
            <v>60</v>
          </cell>
          <cell r="X134">
            <v>1</v>
          </cell>
          <cell r="Y134">
            <v>2</v>
          </cell>
          <cell r="Z134">
            <v>3</v>
          </cell>
          <cell r="AA134">
            <v>4</v>
          </cell>
          <cell r="AB134">
            <v>5</v>
          </cell>
          <cell r="AC134">
            <v>6</v>
          </cell>
          <cell r="AD134">
            <v>7</v>
          </cell>
          <cell r="AE134">
            <v>8</v>
          </cell>
          <cell r="AF134">
            <v>9</v>
          </cell>
          <cell r="AG134">
            <v>10</v>
          </cell>
          <cell r="AH134">
            <v>0</v>
          </cell>
          <cell r="AI134">
            <v>0</v>
          </cell>
          <cell r="AJ134">
            <v>0</v>
          </cell>
          <cell r="AK134">
            <v>0</v>
          </cell>
          <cell r="AL134">
            <v>0</v>
          </cell>
          <cell r="AM134">
            <v>55</v>
          </cell>
        </row>
        <row r="135">
          <cell r="W135">
            <v>61</v>
          </cell>
          <cell r="X135">
            <v>1</v>
          </cell>
          <cell r="Y135">
            <v>2</v>
          </cell>
          <cell r="Z135">
            <v>3</v>
          </cell>
          <cell r="AA135">
            <v>4</v>
          </cell>
          <cell r="AB135">
            <v>5</v>
          </cell>
          <cell r="AC135">
            <v>6</v>
          </cell>
          <cell r="AD135">
            <v>7</v>
          </cell>
          <cell r="AE135">
            <v>8</v>
          </cell>
          <cell r="AF135">
            <v>9</v>
          </cell>
          <cell r="AG135">
            <v>10</v>
          </cell>
          <cell r="AH135">
            <v>0</v>
          </cell>
          <cell r="AI135">
            <v>0</v>
          </cell>
          <cell r="AJ135">
            <v>0</v>
          </cell>
          <cell r="AK135">
            <v>0</v>
          </cell>
          <cell r="AL135">
            <v>0</v>
          </cell>
          <cell r="AM135">
            <v>55</v>
          </cell>
        </row>
        <row r="136">
          <cell r="W136">
            <v>62</v>
          </cell>
          <cell r="X136">
            <v>1</v>
          </cell>
          <cell r="Y136">
            <v>2</v>
          </cell>
          <cell r="Z136">
            <v>3</v>
          </cell>
          <cell r="AA136">
            <v>4</v>
          </cell>
          <cell r="AB136">
            <v>5</v>
          </cell>
          <cell r="AC136">
            <v>6</v>
          </cell>
          <cell r="AD136">
            <v>7</v>
          </cell>
          <cell r="AE136">
            <v>8</v>
          </cell>
          <cell r="AF136">
            <v>9</v>
          </cell>
          <cell r="AG136">
            <v>10</v>
          </cell>
          <cell r="AH136">
            <v>0</v>
          </cell>
          <cell r="AI136">
            <v>0</v>
          </cell>
          <cell r="AJ136">
            <v>0</v>
          </cell>
          <cell r="AK136">
            <v>0</v>
          </cell>
          <cell r="AL136">
            <v>0</v>
          </cell>
          <cell r="AM136">
            <v>55</v>
          </cell>
        </row>
        <row r="137">
          <cell r="W137">
            <v>63</v>
          </cell>
          <cell r="X137">
            <v>1</v>
          </cell>
          <cell r="Y137">
            <v>2</v>
          </cell>
          <cell r="Z137">
            <v>3</v>
          </cell>
          <cell r="AA137">
            <v>4</v>
          </cell>
          <cell r="AB137">
            <v>5</v>
          </cell>
          <cell r="AC137">
            <v>6</v>
          </cell>
          <cell r="AD137">
            <v>7</v>
          </cell>
          <cell r="AE137">
            <v>8</v>
          </cell>
          <cell r="AF137">
            <v>9</v>
          </cell>
          <cell r="AG137">
            <v>10</v>
          </cell>
          <cell r="AH137">
            <v>0</v>
          </cell>
          <cell r="AI137">
            <v>0</v>
          </cell>
          <cell r="AJ137">
            <v>0</v>
          </cell>
          <cell r="AK137">
            <v>0</v>
          </cell>
          <cell r="AL137">
            <v>0</v>
          </cell>
          <cell r="AM137">
            <v>55</v>
          </cell>
        </row>
        <row r="138">
          <cell r="W138">
            <v>64</v>
          </cell>
          <cell r="X138">
            <v>1</v>
          </cell>
          <cell r="Y138">
            <v>2</v>
          </cell>
          <cell r="Z138">
            <v>3</v>
          </cell>
          <cell r="AA138">
            <v>4</v>
          </cell>
          <cell r="AB138">
            <v>5</v>
          </cell>
          <cell r="AC138">
            <v>6</v>
          </cell>
          <cell r="AD138">
            <v>7</v>
          </cell>
          <cell r="AE138">
            <v>8</v>
          </cell>
          <cell r="AF138">
            <v>9</v>
          </cell>
          <cell r="AG138">
            <v>10</v>
          </cell>
          <cell r="AH138">
            <v>0</v>
          </cell>
          <cell r="AI138">
            <v>0</v>
          </cell>
          <cell r="AJ138">
            <v>0</v>
          </cell>
          <cell r="AK138">
            <v>0</v>
          </cell>
          <cell r="AL138">
            <v>0</v>
          </cell>
          <cell r="AM138">
            <v>55</v>
          </cell>
        </row>
        <row r="139">
          <cell r="W139">
            <v>65</v>
          </cell>
          <cell r="X139">
            <v>1</v>
          </cell>
          <cell r="Y139">
            <v>2</v>
          </cell>
          <cell r="Z139">
            <v>3</v>
          </cell>
          <cell r="AA139">
            <v>4</v>
          </cell>
          <cell r="AB139">
            <v>5</v>
          </cell>
          <cell r="AC139">
            <v>6</v>
          </cell>
          <cell r="AD139">
            <v>7</v>
          </cell>
          <cell r="AE139">
            <v>8</v>
          </cell>
          <cell r="AF139">
            <v>9</v>
          </cell>
          <cell r="AG139">
            <v>10</v>
          </cell>
          <cell r="AH139">
            <v>0</v>
          </cell>
          <cell r="AI139">
            <v>0</v>
          </cell>
          <cell r="AJ139">
            <v>0</v>
          </cell>
          <cell r="AK139">
            <v>0</v>
          </cell>
          <cell r="AL139">
            <v>0</v>
          </cell>
          <cell r="AM139">
            <v>55</v>
          </cell>
        </row>
        <row r="140">
          <cell r="W140">
            <v>66</v>
          </cell>
          <cell r="X140">
            <v>1</v>
          </cell>
          <cell r="Y140">
            <v>2</v>
          </cell>
          <cell r="Z140">
            <v>3</v>
          </cell>
          <cell r="AA140">
            <v>4</v>
          </cell>
          <cell r="AB140">
            <v>5</v>
          </cell>
          <cell r="AC140">
            <v>6</v>
          </cell>
          <cell r="AD140">
            <v>7</v>
          </cell>
          <cell r="AE140">
            <v>8</v>
          </cell>
          <cell r="AF140">
            <v>9</v>
          </cell>
          <cell r="AG140">
            <v>10</v>
          </cell>
          <cell r="AH140">
            <v>0</v>
          </cell>
          <cell r="AI140">
            <v>0</v>
          </cell>
          <cell r="AJ140">
            <v>0</v>
          </cell>
          <cell r="AK140">
            <v>0</v>
          </cell>
          <cell r="AL140">
            <v>0</v>
          </cell>
          <cell r="AM140">
            <v>55</v>
          </cell>
        </row>
        <row r="141">
          <cell r="W141">
            <v>67</v>
          </cell>
          <cell r="X141">
            <v>1</v>
          </cell>
          <cell r="Y141">
            <v>2</v>
          </cell>
          <cell r="Z141">
            <v>3</v>
          </cell>
          <cell r="AA141">
            <v>4</v>
          </cell>
          <cell r="AB141">
            <v>5</v>
          </cell>
          <cell r="AC141">
            <v>6</v>
          </cell>
          <cell r="AD141">
            <v>7</v>
          </cell>
          <cell r="AE141">
            <v>8</v>
          </cell>
          <cell r="AF141">
            <v>9</v>
          </cell>
          <cell r="AG141">
            <v>10</v>
          </cell>
          <cell r="AH141">
            <v>0</v>
          </cell>
          <cell r="AI141">
            <v>0</v>
          </cell>
          <cell r="AJ141">
            <v>0</v>
          </cell>
          <cell r="AK141">
            <v>0</v>
          </cell>
          <cell r="AL141">
            <v>0</v>
          </cell>
          <cell r="AM141">
            <v>55</v>
          </cell>
        </row>
        <row r="142">
          <cell r="W142">
            <v>68</v>
          </cell>
          <cell r="X142">
            <v>1</v>
          </cell>
          <cell r="Y142">
            <v>2</v>
          </cell>
          <cell r="Z142">
            <v>3</v>
          </cell>
          <cell r="AA142">
            <v>4</v>
          </cell>
          <cell r="AB142">
            <v>5</v>
          </cell>
          <cell r="AC142">
            <v>6</v>
          </cell>
          <cell r="AD142">
            <v>7</v>
          </cell>
          <cell r="AE142">
            <v>8</v>
          </cell>
          <cell r="AF142">
            <v>9</v>
          </cell>
          <cell r="AG142">
            <v>10</v>
          </cell>
          <cell r="AH142">
            <v>0</v>
          </cell>
          <cell r="AI142">
            <v>0</v>
          </cell>
          <cell r="AJ142">
            <v>0</v>
          </cell>
          <cell r="AK142">
            <v>0</v>
          </cell>
          <cell r="AL142">
            <v>0</v>
          </cell>
          <cell r="AM142">
            <v>55</v>
          </cell>
        </row>
        <row r="143">
          <cell r="W143">
            <v>69</v>
          </cell>
          <cell r="X143">
            <v>1</v>
          </cell>
          <cell r="Y143">
            <v>2</v>
          </cell>
          <cell r="Z143">
            <v>3</v>
          </cell>
          <cell r="AA143">
            <v>4</v>
          </cell>
          <cell r="AB143">
            <v>5</v>
          </cell>
          <cell r="AC143">
            <v>6</v>
          </cell>
          <cell r="AD143">
            <v>7</v>
          </cell>
          <cell r="AE143">
            <v>8</v>
          </cell>
          <cell r="AF143">
            <v>9</v>
          </cell>
          <cell r="AG143">
            <v>10</v>
          </cell>
          <cell r="AH143">
            <v>0</v>
          </cell>
          <cell r="AI143">
            <v>0</v>
          </cell>
          <cell r="AJ143">
            <v>0</v>
          </cell>
          <cell r="AK143">
            <v>0</v>
          </cell>
          <cell r="AL143">
            <v>0</v>
          </cell>
          <cell r="AM143">
            <v>55</v>
          </cell>
        </row>
        <row r="144">
          <cell r="W144">
            <v>70</v>
          </cell>
          <cell r="X144">
            <v>1</v>
          </cell>
          <cell r="Y144">
            <v>2</v>
          </cell>
          <cell r="Z144">
            <v>3</v>
          </cell>
          <cell r="AA144">
            <v>4</v>
          </cell>
          <cell r="AB144">
            <v>5</v>
          </cell>
          <cell r="AC144">
            <v>6</v>
          </cell>
          <cell r="AD144">
            <v>7</v>
          </cell>
          <cell r="AE144">
            <v>8</v>
          </cell>
          <cell r="AF144">
            <v>9</v>
          </cell>
          <cell r="AG144">
            <v>10</v>
          </cell>
          <cell r="AH144">
            <v>0</v>
          </cell>
          <cell r="AI144">
            <v>0</v>
          </cell>
          <cell r="AJ144">
            <v>0</v>
          </cell>
          <cell r="AK144">
            <v>0</v>
          </cell>
          <cell r="AL144">
            <v>0</v>
          </cell>
          <cell r="AM144">
            <v>55</v>
          </cell>
        </row>
        <row r="145">
          <cell r="W145">
            <v>71</v>
          </cell>
          <cell r="X145">
            <v>1</v>
          </cell>
          <cell r="Y145">
            <v>2</v>
          </cell>
          <cell r="Z145">
            <v>3</v>
          </cell>
          <cell r="AA145">
            <v>4</v>
          </cell>
          <cell r="AB145">
            <v>5</v>
          </cell>
          <cell r="AC145">
            <v>6</v>
          </cell>
          <cell r="AD145">
            <v>7</v>
          </cell>
          <cell r="AE145">
            <v>8</v>
          </cell>
          <cell r="AF145">
            <v>9</v>
          </cell>
          <cell r="AG145">
            <v>10</v>
          </cell>
          <cell r="AH145">
            <v>0</v>
          </cell>
          <cell r="AI145">
            <v>0</v>
          </cell>
          <cell r="AJ145">
            <v>0</v>
          </cell>
          <cell r="AK145">
            <v>0</v>
          </cell>
          <cell r="AL145">
            <v>0</v>
          </cell>
          <cell r="AM145">
            <v>55</v>
          </cell>
        </row>
        <row r="146">
          <cell r="W146">
            <v>72</v>
          </cell>
          <cell r="X146">
            <v>1</v>
          </cell>
          <cell r="Y146">
            <v>2</v>
          </cell>
          <cell r="Z146">
            <v>3</v>
          </cell>
          <cell r="AA146">
            <v>4</v>
          </cell>
          <cell r="AB146">
            <v>5</v>
          </cell>
          <cell r="AC146">
            <v>6</v>
          </cell>
          <cell r="AD146">
            <v>7</v>
          </cell>
          <cell r="AE146">
            <v>8</v>
          </cell>
          <cell r="AF146">
            <v>9</v>
          </cell>
          <cell r="AG146">
            <v>10</v>
          </cell>
          <cell r="AH146">
            <v>0</v>
          </cell>
          <cell r="AI146">
            <v>0</v>
          </cell>
          <cell r="AJ146">
            <v>0</v>
          </cell>
          <cell r="AK146">
            <v>0</v>
          </cell>
          <cell r="AL146">
            <v>0</v>
          </cell>
          <cell r="AM146">
            <v>55</v>
          </cell>
        </row>
        <row r="147">
          <cell r="W147">
            <v>73</v>
          </cell>
          <cell r="X147">
            <v>1</v>
          </cell>
          <cell r="Y147">
            <v>2</v>
          </cell>
          <cell r="Z147">
            <v>3</v>
          </cell>
          <cell r="AA147">
            <v>4</v>
          </cell>
          <cell r="AB147">
            <v>5</v>
          </cell>
          <cell r="AC147">
            <v>6</v>
          </cell>
          <cell r="AD147">
            <v>7</v>
          </cell>
          <cell r="AE147">
            <v>8</v>
          </cell>
          <cell r="AF147">
            <v>9</v>
          </cell>
          <cell r="AG147">
            <v>10</v>
          </cell>
          <cell r="AH147">
            <v>0</v>
          </cell>
          <cell r="AI147">
            <v>0</v>
          </cell>
          <cell r="AJ147">
            <v>0</v>
          </cell>
          <cell r="AK147">
            <v>0</v>
          </cell>
          <cell r="AL147">
            <v>0</v>
          </cell>
          <cell r="AM147">
            <v>55</v>
          </cell>
        </row>
        <row r="148">
          <cell r="W148">
            <v>74</v>
          </cell>
          <cell r="X148">
            <v>1</v>
          </cell>
          <cell r="Y148">
            <v>2</v>
          </cell>
          <cell r="Z148">
            <v>3</v>
          </cell>
          <cell r="AA148">
            <v>4</v>
          </cell>
          <cell r="AB148">
            <v>5</v>
          </cell>
          <cell r="AC148">
            <v>6</v>
          </cell>
          <cell r="AD148">
            <v>7</v>
          </cell>
          <cell r="AE148">
            <v>8</v>
          </cell>
          <cell r="AF148">
            <v>9</v>
          </cell>
          <cell r="AG148">
            <v>10</v>
          </cell>
          <cell r="AH148">
            <v>0</v>
          </cell>
          <cell r="AI148">
            <v>0</v>
          </cell>
          <cell r="AJ148">
            <v>0</v>
          </cell>
          <cell r="AK148">
            <v>0</v>
          </cell>
          <cell r="AL148">
            <v>0</v>
          </cell>
          <cell r="AM148">
            <v>55</v>
          </cell>
        </row>
        <row r="149">
          <cell r="W149">
            <v>75</v>
          </cell>
          <cell r="X149">
            <v>1</v>
          </cell>
          <cell r="Y149">
            <v>2</v>
          </cell>
          <cell r="Z149">
            <v>3</v>
          </cell>
          <cell r="AA149">
            <v>4</v>
          </cell>
          <cell r="AB149">
            <v>5</v>
          </cell>
          <cell r="AC149">
            <v>6</v>
          </cell>
          <cell r="AD149">
            <v>7</v>
          </cell>
          <cell r="AE149">
            <v>8</v>
          </cell>
          <cell r="AF149">
            <v>9</v>
          </cell>
          <cell r="AG149">
            <v>10</v>
          </cell>
          <cell r="AH149">
            <v>0</v>
          </cell>
          <cell r="AI149">
            <v>0</v>
          </cell>
          <cell r="AJ149">
            <v>0</v>
          </cell>
          <cell r="AK149">
            <v>0</v>
          </cell>
          <cell r="AL149">
            <v>0</v>
          </cell>
          <cell r="AM149">
            <v>55</v>
          </cell>
        </row>
        <row r="150">
          <cell r="W150">
            <v>76</v>
          </cell>
          <cell r="X150">
            <v>1</v>
          </cell>
          <cell r="Y150">
            <v>2</v>
          </cell>
          <cell r="Z150">
            <v>3</v>
          </cell>
          <cell r="AA150">
            <v>4</v>
          </cell>
          <cell r="AB150">
            <v>5</v>
          </cell>
          <cell r="AC150">
            <v>6</v>
          </cell>
          <cell r="AD150">
            <v>7</v>
          </cell>
          <cell r="AE150">
            <v>8</v>
          </cell>
          <cell r="AF150">
            <v>9</v>
          </cell>
          <cell r="AG150">
            <v>10</v>
          </cell>
          <cell r="AH150">
            <v>0</v>
          </cell>
          <cell r="AI150">
            <v>0</v>
          </cell>
          <cell r="AJ150">
            <v>0</v>
          </cell>
          <cell r="AK150">
            <v>0</v>
          </cell>
          <cell r="AL150">
            <v>0</v>
          </cell>
          <cell r="AM150">
            <v>55</v>
          </cell>
        </row>
        <row r="151">
          <cell r="W151">
            <v>77</v>
          </cell>
          <cell r="X151">
            <v>1</v>
          </cell>
          <cell r="Y151">
            <v>2</v>
          </cell>
          <cell r="Z151">
            <v>3</v>
          </cell>
          <cell r="AA151">
            <v>4</v>
          </cell>
          <cell r="AB151">
            <v>5</v>
          </cell>
          <cell r="AC151">
            <v>6</v>
          </cell>
          <cell r="AD151">
            <v>7</v>
          </cell>
          <cell r="AE151">
            <v>8</v>
          </cell>
          <cell r="AF151">
            <v>9</v>
          </cell>
          <cell r="AG151">
            <v>10</v>
          </cell>
          <cell r="AH151">
            <v>0</v>
          </cell>
          <cell r="AI151">
            <v>0</v>
          </cell>
          <cell r="AJ151">
            <v>0</v>
          </cell>
          <cell r="AK151">
            <v>0</v>
          </cell>
          <cell r="AL151">
            <v>0</v>
          </cell>
          <cell r="AM151">
            <v>55</v>
          </cell>
        </row>
        <row r="152">
          <cell r="W152">
            <v>78</v>
          </cell>
          <cell r="X152">
            <v>1</v>
          </cell>
          <cell r="Y152">
            <v>2</v>
          </cell>
          <cell r="Z152">
            <v>3</v>
          </cell>
          <cell r="AA152">
            <v>4</v>
          </cell>
          <cell r="AB152">
            <v>5</v>
          </cell>
          <cell r="AC152">
            <v>6</v>
          </cell>
          <cell r="AD152">
            <v>7</v>
          </cell>
          <cell r="AE152">
            <v>8</v>
          </cell>
          <cell r="AF152">
            <v>9</v>
          </cell>
          <cell r="AG152">
            <v>10</v>
          </cell>
          <cell r="AH152">
            <v>0</v>
          </cell>
          <cell r="AI152">
            <v>0</v>
          </cell>
          <cell r="AJ152">
            <v>0</v>
          </cell>
          <cell r="AK152">
            <v>0</v>
          </cell>
          <cell r="AL152">
            <v>0</v>
          </cell>
          <cell r="AM152">
            <v>55</v>
          </cell>
        </row>
        <row r="153">
          <cell r="W153">
            <v>79</v>
          </cell>
          <cell r="X153">
            <v>1</v>
          </cell>
          <cell r="Y153">
            <v>2</v>
          </cell>
          <cell r="Z153">
            <v>3</v>
          </cell>
          <cell r="AA153">
            <v>4</v>
          </cell>
          <cell r="AB153">
            <v>5</v>
          </cell>
          <cell r="AC153">
            <v>6</v>
          </cell>
          <cell r="AD153">
            <v>7</v>
          </cell>
          <cell r="AE153">
            <v>8</v>
          </cell>
          <cell r="AF153">
            <v>9</v>
          </cell>
          <cell r="AG153">
            <v>10</v>
          </cell>
          <cell r="AH153">
            <v>0</v>
          </cell>
          <cell r="AI153">
            <v>0</v>
          </cell>
          <cell r="AJ153">
            <v>0</v>
          </cell>
          <cell r="AK153">
            <v>0</v>
          </cell>
          <cell r="AL153">
            <v>0</v>
          </cell>
          <cell r="AM153">
            <v>55</v>
          </cell>
        </row>
        <row r="154">
          <cell r="W154">
            <v>80</v>
          </cell>
          <cell r="X154">
            <v>1</v>
          </cell>
          <cell r="Y154">
            <v>2</v>
          </cell>
          <cell r="Z154">
            <v>3</v>
          </cell>
          <cell r="AA154">
            <v>4</v>
          </cell>
          <cell r="AB154">
            <v>5</v>
          </cell>
          <cell r="AC154">
            <v>6</v>
          </cell>
          <cell r="AD154">
            <v>7</v>
          </cell>
          <cell r="AE154">
            <v>8</v>
          </cell>
          <cell r="AF154">
            <v>9</v>
          </cell>
          <cell r="AG154">
            <v>10</v>
          </cell>
          <cell r="AH154">
            <v>0</v>
          </cell>
          <cell r="AI154">
            <v>0</v>
          </cell>
          <cell r="AJ154">
            <v>0</v>
          </cell>
          <cell r="AK154">
            <v>0</v>
          </cell>
          <cell r="AL154">
            <v>0</v>
          </cell>
          <cell r="AM154">
            <v>55</v>
          </cell>
        </row>
        <row r="155">
          <cell r="W155">
            <v>81</v>
          </cell>
          <cell r="X155">
            <v>1</v>
          </cell>
          <cell r="Y155">
            <v>2</v>
          </cell>
          <cell r="Z155">
            <v>3</v>
          </cell>
          <cell r="AA155">
            <v>4</v>
          </cell>
          <cell r="AB155">
            <v>5</v>
          </cell>
          <cell r="AC155">
            <v>6</v>
          </cell>
          <cell r="AD155">
            <v>7</v>
          </cell>
          <cell r="AE155">
            <v>8</v>
          </cell>
          <cell r="AF155">
            <v>9</v>
          </cell>
          <cell r="AG155">
            <v>10</v>
          </cell>
          <cell r="AH155">
            <v>0</v>
          </cell>
          <cell r="AI155">
            <v>0</v>
          </cell>
          <cell r="AJ155">
            <v>0</v>
          </cell>
          <cell r="AK155">
            <v>0</v>
          </cell>
          <cell r="AL155">
            <v>0</v>
          </cell>
          <cell r="AM155">
            <v>55</v>
          </cell>
        </row>
        <row r="156">
          <cell r="W156">
            <v>82</v>
          </cell>
          <cell r="X156">
            <v>1</v>
          </cell>
          <cell r="Y156">
            <v>2</v>
          </cell>
          <cell r="Z156">
            <v>3</v>
          </cell>
          <cell r="AA156">
            <v>4</v>
          </cell>
          <cell r="AB156">
            <v>5</v>
          </cell>
          <cell r="AC156">
            <v>6</v>
          </cell>
          <cell r="AD156">
            <v>7</v>
          </cell>
          <cell r="AE156">
            <v>8</v>
          </cell>
          <cell r="AF156">
            <v>9</v>
          </cell>
          <cell r="AG156">
            <v>10</v>
          </cell>
          <cell r="AH156">
            <v>0</v>
          </cell>
          <cell r="AI156">
            <v>0</v>
          </cell>
          <cell r="AJ156">
            <v>0</v>
          </cell>
          <cell r="AK156">
            <v>0</v>
          </cell>
          <cell r="AL156">
            <v>0</v>
          </cell>
          <cell r="AM156">
            <v>55</v>
          </cell>
        </row>
        <row r="157">
          <cell r="W157">
            <v>83</v>
          </cell>
          <cell r="X157">
            <v>1</v>
          </cell>
          <cell r="Y157">
            <v>2</v>
          </cell>
          <cell r="Z157">
            <v>3</v>
          </cell>
          <cell r="AA157">
            <v>4</v>
          </cell>
          <cell r="AB157">
            <v>5</v>
          </cell>
          <cell r="AC157">
            <v>6</v>
          </cell>
          <cell r="AD157">
            <v>7</v>
          </cell>
          <cell r="AE157">
            <v>8</v>
          </cell>
          <cell r="AF157">
            <v>9</v>
          </cell>
          <cell r="AG157">
            <v>10</v>
          </cell>
          <cell r="AH157">
            <v>0</v>
          </cell>
          <cell r="AI157">
            <v>0</v>
          </cell>
          <cell r="AJ157">
            <v>0</v>
          </cell>
          <cell r="AK157">
            <v>0</v>
          </cell>
          <cell r="AL157">
            <v>0</v>
          </cell>
          <cell r="AM157">
            <v>55</v>
          </cell>
        </row>
        <row r="158">
          <cell r="W158">
            <v>84</v>
          </cell>
          <cell r="X158">
            <v>1</v>
          </cell>
          <cell r="Y158">
            <v>2</v>
          </cell>
          <cell r="Z158">
            <v>3</v>
          </cell>
          <cell r="AA158">
            <v>4</v>
          </cell>
          <cell r="AB158">
            <v>5</v>
          </cell>
          <cell r="AC158">
            <v>6</v>
          </cell>
          <cell r="AD158">
            <v>7</v>
          </cell>
          <cell r="AE158">
            <v>8</v>
          </cell>
          <cell r="AF158">
            <v>9</v>
          </cell>
          <cell r="AG158">
            <v>10</v>
          </cell>
          <cell r="AH158">
            <v>0</v>
          </cell>
          <cell r="AI158">
            <v>0</v>
          </cell>
          <cell r="AJ158">
            <v>0</v>
          </cell>
          <cell r="AK158">
            <v>0</v>
          </cell>
          <cell r="AL158">
            <v>0</v>
          </cell>
          <cell r="AM158">
            <v>55</v>
          </cell>
        </row>
        <row r="159">
          <cell r="W159">
            <v>85</v>
          </cell>
          <cell r="X159">
            <v>1</v>
          </cell>
          <cell r="Y159">
            <v>2</v>
          </cell>
          <cell r="Z159">
            <v>3</v>
          </cell>
          <cell r="AA159">
            <v>4</v>
          </cell>
          <cell r="AB159">
            <v>5</v>
          </cell>
          <cell r="AC159">
            <v>6</v>
          </cell>
          <cell r="AD159">
            <v>7</v>
          </cell>
          <cell r="AE159">
            <v>8</v>
          </cell>
          <cell r="AF159">
            <v>9</v>
          </cell>
          <cell r="AG159">
            <v>10</v>
          </cell>
          <cell r="AH159">
            <v>0</v>
          </cell>
          <cell r="AI159">
            <v>0</v>
          </cell>
          <cell r="AJ159">
            <v>0</v>
          </cell>
          <cell r="AK159">
            <v>0</v>
          </cell>
          <cell r="AL159">
            <v>0</v>
          </cell>
          <cell r="AM159">
            <v>55</v>
          </cell>
        </row>
        <row r="160">
          <cell r="W160">
            <v>86</v>
          </cell>
          <cell r="X160">
            <v>1</v>
          </cell>
          <cell r="Y160">
            <v>2</v>
          </cell>
          <cell r="Z160">
            <v>3</v>
          </cell>
          <cell r="AA160">
            <v>4</v>
          </cell>
          <cell r="AB160">
            <v>5</v>
          </cell>
          <cell r="AC160">
            <v>6</v>
          </cell>
          <cell r="AD160">
            <v>7</v>
          </cell>
          <cell r="AE160">
            <v>8</v>
          </cell>
          <cell r="AF160">
            <v>9</v>
          </cell>
          <cell r="AG160">
            <v>10</v>
          </cell>
          <cell r="AH160">
            <v>0</v>
          </cell>
          <cell r="AI160">
            <v>0</v>
          </cell>
          <cell r="AJ160">
            <v>0</v>
          </cell>
          <cell r="AK160">
            <v>0</v>
          </cell>
          <cell r="AL160">
            <v>0</v>
          </cell>
          <cell r="AM160">
            <v>55</v>
          </cell>
        </row>
        <row r="161">
          <cell r="W161">
            <v>87</v>
          </cell>
          <cell r="X161">
            <v>1</v>
          </cell>
          <cell r="Y161">
            <v>2</v>
          </cell>
          <cell r="Z161">
            <v>3</v>
          </cell>
          <cell r="AA161">
            <v>4</v>
          </cell>
          <cell r="AB161">
            <v>5</v>
          </cell>
          <cell r="AC161">
            <v>6</v>
          </cell>
          <cell r="AD161">
            <v>7</v>
          </cell>
          <cell r="AE161">
            <v>8</v>
          </cell>
          <cell r="AF161">
            <v>9</v>
          </cell>
          <cell r="AG161">
            <v>10</v>
          </cell>
          <cell r="AH161">
            <v>0</v>
          </cell>
          <cell r="AI161">
            <v>0</v>
          </cell>
          <cell r="AJ161">
            <v>0</v>
          </cell>
          <cell r="AK161">
            <v>0</v>
          </cell>
          <cell r="AL161">
            <v>0</v>
          </cell>
          <cell r="AM161">
            <v>55</v>
          </cell>
        </row>
        <row r="162">
          <cell r="W162">
            <v>88</v>
          </cell>
          <cell r="X162">
            <v>1</v>
          </cell>
          <cell r="Y162">
            <v>2</v>
          </cell>
          <cell r="Z162">
            <v>3</v>
          </cell>
          <cell r="AA162">
            <v>4</v>
          </cell>
          <cell r="AB162">
            <v>5</v>
          </cell>
          <cell r="AC162">
            <v>6</v>
          </cell>
          <cell r="AD162">
            <v>7</v>
          </cell>
          <cell r="AE162">
            <v>8</v>
          </cell>
          <cell r="AF162">
            <v>9</v>
          </cell>
          <cell r="AG162">
            <v>10</v>
          </cell>
          <cell r="AH162">
            <v>0</v>
          </cell>
          <cell r="AI162">
            <v>0</v>
          </cell>
          <cell r="AJ162">
            <v>0</v>
          </cell>
          <cell r="AK162">
            <v>0</v>
          </cell>
          <cell r="AL162">
            <v>0</v>
          </cell>
          <cell r="AM162">
            <v>55</v>
          </cell>
        </row>
        <row r="163">
          <cell r="W163">
            <v>89</v>
          </cell>
          <cell r="X163">
            <v>1</v>
          </cell>
          <cell r="Y163">
            <v>2</v>
          </cell>
          <cell r="Z163">
            <v>3</v>
          </cell>
          <cell r="AA163">
            <v>4</v>
          </cell>
          <cell r="AB163">
            <v>5</v>
          </cell>
          <cell r="AC163">
            <v>6</v>
          </cell>
          <cell r="AD163">
            <v>7</v>
          </cell>
          <cell r="AE163">
            <v>8</v>
          </cell>
          <cell r="AF163">
            <v>9</v>
          </cell>
          <cell r="AG163">
            <v>10</v>
          </cell>
          <cell r="AH163">
            <v>0</v>
          </cell>
          <cell r="AI163">
            <v>0</v>
          </cell>
          <cell r="AJ163">
            <v>0</v>
          </cell>
          <cell r="AK163">
            <v>0</v>
          </cell>
          <cell r="AL163">
            <v>0</v>
          </cell>
          <cell r="AM163">
            <v>55</v>
          </cell>
        </row>
        <row r="164">
          <cell r="W164">
            <v>90</v>
          </cell>
          <cell r="X164">
            <v>1</v>
          </cell>
          <cell r="Y164">
            <v>2</v>
          </cell>
          <cell r="Z164">
            <v>3</v>
          </cell>
          <cell r="AA164">
            <v>4</v>
          </cell>
          <cell r="AB164">
            <v>5</v>
          </cell>
          <cell r="AC164">
            <v>6</v>
          </cell>
          <cell r="AD164">
            <v>7</v>
          </cell>
          <cell r="AE164">
            <v>8</v>
          </cell>
          <cell r="AF164">
            <v>9</v>
          </cell>
          <cell r="AG164">
            <v>10</v>
          </cell>
          <cell r="AH164">
            <v>0</v>
          </cell>
          <cell r="AI164">
            <v>0</v>
          </cell>
          <cell r="AJ164">
            <v>0</v>
          </cell>
          <cell r="AK164">
            <v>0</v>
          </cell>
          <cell r="AL164">
            <v>0</v>
          </cell>
          <cell r="AM164">
            <v>55</v>
          </cell>
        </row>
        <row r="165">
          <cell r="W165">
            <v>91</v>
          </cell>
          <cell r="X165">
            <v>1</v>
          </cell>
          <cell r="Y165">
            <v>2</v>
          </cell>
          <cell r="Z165">
            <v>3</v>
          </cell>
          <cell r="AA165">
            <v>4</v>
          </cell>
          <cell r="AB165">
            <v>5</v>
          </cell>
          <cell r="AC165">
            <v>6</v>
          </cell>
          <cell r="AD165">
            <v>7</v>
          </cell>
          <cell r="AE165">
            <v>8</v>
          </cell>
          <cell r="AF165">
            <v>9</v>
          </cell>
          <cell r="AG165">
            <v>10</v>
          </cell>
          <cell r="AH165">
            <v>0</v>
          </cell>
          <cell r="AI165">
            <v>0</v>
          </cell>
          <cell r="AJ165">
            <v>0</v>
          </cell>
          <cell r="AK165">
            <v>0</v>
          </cell>
          <cell r="AL165">
            <v>0</v>
          </cell>
          <cell r="AM165">
            <v>55</v>
          </cell>
        </row>
        <row r="166">
          <cell r="W166">
            <v>92</v>
          </cell>
          <cell r="X166">
            <v>1</v>
          </cell>
          <cell r="Y166">
            <v>2</v>
          </cell>
          <cell r="Z166">
            <v>3</v>
          </cell>
          <cell r="AA166">
            <v>4</v>
          </cell>
          <cell r="AB166">
            <v>5</v>
          </cell>
          <cell r="AC166">
            <v>6</v>
          </cell>
          <cell r="AD166">
            <v>7</v>
          </cell>
          <cell r="AE166">
            <v>8</v>
          </cell>
          <cell r="AF166">
            <v>9</v>
          </cell>
          <cell r="AG166">
            <v>10</v>
          </cell>
          <cell r="AH166">
            <v>0</v>
          </cell>
          <cell r="AI166">
            <v>0</v>
          </cell>
          <cell r="AJ166">
            <v>0</v>
          </cell>
          <cell r="AK166">
            <v>0</v>
          </cell>
          <cell r="AL166">
            <v>0</v>
          </cell>
          <cell r="AM166">
            <v>55</v>
          </cell>
        </row>
        <row r="167">
          <cell r="W167">
            <v>93</v>
          </cell>
          <cell r="X167">
            <v>1</v>
          </cell>
          <cell r="Y167">
            <v>2</v>
          </cell>
          <cell r="Z167">
            <v>3</v>
          </cell>
          <cell r="AA167">
            <v>4</v>
          </cell>
          <cell r="AB167">
            <v>5</v>
          </cell>
          <cell r="AC167">
            <v>6</v>
          </cell>
          <cell r="AD167">
            <v>7</v>
          </cell>
          <cell r="AE167">
            <v>8</v>
          </cell>
          <cell r="AF167">
            <v>9</v>
          </cell>
          <cell r="AG167">
            <v>10</v>
          </cell>
          <cell r="AH167">
            <v>0</v>
          </cell>
          <cell r="AI167">
            <v>0</v>
          </cell>
          <cell r="AJ167">
            <v>0</v>
          </cell>
          <cell r="AK167">
            <v>0</v>
          </cell>
          <cell r="AL167">
            <v>0</v>
          </cell>
          <cell r="AM167">
            <v>55</v>
          </cell>
        </row>
        <row r="168">
          <cell r="W168">
            <v>94</v>
          </cell>
          <cell r="X168">
            <v>1</v>
          </cell>
          <cell r="Y168">
            <v>2</v>
          </cell>
          <cell r="Z168">
            <v>3</v>
          </cell>
          <cell r="AA168">
            <v>4</v>
          </cell>
          <cell r="AB168">
            <v>5</v>
          </cell>
          <cell r="AC168">
            <v>6</v>
          </cell>
          <cell r="AD168">
            <v>7</v>
          </cell>
          <cell r="AE168">
            <v>8</v>
          </cell>
          <cell r="AF168">
            <v>9</v>
          </cell>
          <cell r="AG168">
            <v>10</v>
          </cell>
          <cell r="AH168">
            <v>0</v>
          </cell>
          <cell r="AI168">
            <v>0</v>
          </cell>
          <cell r="AJ168">
            <v>0</v>
          </cell>
          <cell r="AK168">
            <v>0</v>
          </cell>
          <cell r="AL168">
            <v>0</v>
          </cell>
          <cell r="AM168">
            <v>55</v>
          </cell>
        </row>
        <row r="169">
          <cell r="W169">
            <v>95</v>
          </cell>
          <cell r="X169">
            <v>1</v>
          </cell>
          <cell r="Y169">
            <v>2</v>
          </cell>
          <cell r="Z169">
            <v>3</v>
          </cell>
          <cell r="AA169">
            <v>4</v>
          </cell>
          <cell r="AB169">
            <v>5</v>
          </cell>
          <cell r="AC169">
            <v>6</v>
          </cell>
          <cell r="AD169">
            <v>7</v>
          </cell>
          <cell r="AE169">
            <v>8</v>
          </cell>
          <cell r="AF169">
            <v>9</v>
          </cell>
          <cell r="AG169">
            <v>10</v>
          </cell>
          <cell r="AH169">
            <v>0</v>
          </cell>
          <cell r="AI169">
            <v>0</v>
          </cell>
          <cell r="AJ169">
            <v>0</v>
          </cell>
          <cell r="AK169">
            <v>0</v>
          </cell>
          <cell r="AL169">
            <v>0</v>
          </cell>
          <cell r="AM169">
            <v>55</v>
          </cell>
        </row>
        <row r="170">
          <cell r="W170">
            <v>96</v>
          </cell>
          <cell r="X170">
            <v>1</v>
          </cell>
          <cell r="Y170">
            <v>2</v>
          </cell>
          <cell r="Z170">
            <v>3</v>
          </cell>
          <cell r="AA170">
            <v>4</v>
          </cell>
          <cell r="AB170">
            <v>5</v>
          </cell>
          <cell r="AC170">
            <v>6</v>
          </cell>
          <cell r="AD170">
            <v>7</v>
          </cell>
          <cell r="AE170">
            <v>8</v>
          </cell>
          <cell r="AF170">
            <v>9</v>
          </cell>
          <cell r="AG170">
            <v>10</v>
          </cell>
          <cell r="AH170">
            <v>0</v>
          </cell>
          <cell r="AI170">
            <v>0</v>
          </cell>
          <cell r="AJ170">
            <v>0</v>
          </cell>
          <cell r="AK170">
            <v>0</v>
          </cell>
          <cell r="AL170">
            <v>0</v>
          </cell>
          <cell r="AM170">
            <v>55</v>
          </cell>
        </row>
        <row r="171">
          <cell r="W171">
            <v>97</v>
          </cell>
          <cell r="X171">
            <v>1</v>
          </cell>
          <cell r="Y171">
            <v>2</v>
          </cell>
          <cell r="Z171">
            <v>3</v>
          </cell>
          <cell r="AA171">
            <v>4</v>
          </cell>
          <cell r="AB171">
            <v>5</v>
          </cell>
          <cell r="AC171">
            <v>6</v>
          </cell>
          <cell r="AD171">
            <v>7</v>
          </cell>
          <cell r="AE171">
            <v>8</v>
          </cell>
          <cell r="AF171">
            <v>9</v>
          </cell>
          <cell r="AG171">
            <v>10</v>
          </cell>
          <cell r="AH171">
            <v>0</v>
          </cell>
          <cell r="AI171">
            <v>0</v>
          </cell>
          <cell r="AJ171">
            <v>0</v>
          </cell>
          <cell r="AK171">
            <v>0</v>
          </cell>
          <cell r="AL171">
            <v>0</v>
          </cell>
          <cell r="AM171">
            <v>55</v>
          </cell>
        </row>
        <row r="172">
          <cell r="W172">
            <v>98</v>
          </cell>
          <cell r="X172">
            <v>1</v>
          </cell>
          <cell r="Y172">
            <v>2</v>
          </cell>
          <cell r="Z172">
            <v>3</v>
          </cell>
          <cell r="AA172">
            <v>4</v>
          </cell>
          <cell r="AB172">
            <v>5</v>
          </cell>
          <cell r="AC172">
            <v>6</v>
          </cell>
          <cell r="AD172">
            <v>7</v>
          </cell>
          <cell r="AE172">
            <v>8</v>
          </cell>
          <cell r="AF172">
            <v>9</v>
          </cell>
          <cell r="AG172">
            <v>10</v>
          </cell>
          <cell r="AH172">
            <v>0</v>
          </cell>
          <cell r="AI172">
            <v>0</v>
          </cell>
          <cell r="AJ172">
            <v>0</v>
          </cell>
          <cell r="AK172">
            <v>0</v>
          </cell>
          <cell r="AL172">
            <v>0</v>
          </cell>
          <cell r="AM172">
            <v>55</v>
          </cell>
        </row>
        <row r="173">
          <cell r="W173">
            <v>99</v>
          </cell>
          <cell r="X173">
            <v>1</v>
          </cell>
          <cell r="Y173">
            <v>2</v>
          </cell>
          <cell r="Z173">
            <v>3</v>
          </cell>
          <cell r="AA173">
            <v>4</v>
          </cell>
          <cell r="AB173">
            <v>5</v>
          </cell>
          <cell r="AC173">
            <v>6</v>
          </cell>
          <cell r="AD173">
            <v>7</v>
          </cell>
          <cell r="AE173">
            <v>8</v>
          </cell>
          <cell r="AF173">
            <v>9</v>
          </cell>
          <cell r="AG173">
            <v>10</v>
          </cell>
          <cell r="AH173">
            <v>0</v>
          </cell>
          <cell r="AI173">
            <v>0</v>
          </cell>
          <cell r="AJ173">
            <v>0</v>
          </cell>
          <cell r="AK173">
            <v>0</v>
          </cell>
          <cell r="AL173">
            <v>0</v>
          </cell>
          <cell r="AM173">
            <v>55</v>
          </cell>
        </row>
        <row r="174">
          <cell r="W174">
            <v>100</v>
          </cell>
          <cell r="X174">
            <v>1</v>
          </cell>
          <cell r="Y174">
            <v>2</v>
          </cell>
          <cell r="Z174">
            <v>3</v>
          </cell>
          <cell r="AA174">
            <v>4</v>
          </cell>
          <cell r="AB174">
            <v>5</v>
          </cell>
          <cell r="AC174">
            <v>6</v>
          </cell>
          <cell r="AD174">
            <v>7</v>
          </cell>
          <cell r="AE174">
            <v>8</v>
          </cell>
          <cell r="AF174">
            <v>9</v>
          </cell>
          <cell r="AG174">
            <v>10</v>
          </cell>
          <cell r="AH174">
            <v>0</v>
          </cell>
          <cell r="AI174">
            <v>0</v>
          </cell>
          <cell r="AJ174">
            <v>0</v>
          </cell>
          <cell r="AK174">
            <v>0</v>
          </cell>
          <cell r="AL174">
            <v>0</v>
          </cell>
          <cell r="AM174">
            <v>55</v>
          </cell>
        </row>
        <row r="175">
          <cell r="W175">
            <v>101</v>
          </cell>
          <cell r="X175">
            <v>1</v>
          </cell>
          <cell r="Y175">
            <v>2</v>
          </cell>
          <cell r="Z175">
            <v>3</v>
          </cell>
          <cell r="AA175">
            <v>4</v>
          </cell>
          <cell r="AB175">
            <v>5</v>
          </cell>
          <cell r="AC175">
            <v>6</v>
          </cell>
          <cell r="AD175">
            <v>7</v>
          </cell>
          <cell r="AE175">
            <v>8</v>
          </cell>
          <cell r="AF175">
            <v>9</v>
          </cell>
          <cell r="AG175">
            <v>10</v>
          </cell>
          <cell r="AH175">
            <v>0</v>
          </cell>
          <cell r="AI175">
            <v>0</v>
          </cell>
          <cell r="AJ175">
            <v>0</v>
          </cell>
          <cell r="AK175">
            <v>0</v>
          </cell>
          <cell r="AL175">
            <v>0</v>
          </cell>
          <cell r="AM175">
            <v>55</v>
          </cell>
        </row>
        <row r="176">
          <cell r="W176">
            <v>102</v>
          </cell>
          <cell r="X176">
            <v>1</v>
          </cell>
          <cell r="Y176">
            <v>2</v>
          </cell>
          <cell r="Z176">
            <v>3</v>
          </cell>
          <cell r="AA176">
            <v>4</v>
          </cell>
          <cell r="AB176">
            <v>5</v>
          </cell>
          <cell r="AC176">
            <v>6</v>
          </cell>
          <cell r="AD176">
            <v>7</v>
          </cell>
          <cell r="AE176">
            <v>8</v>
          </cell>
          <cell r="AF176">
            <v>9</v>
          </cell>
          <cell r="AG176">
            <v>10</v>
          </cell>
          <cell r="AH176">
            <v>0</v>
          </cell>
          <cell r="AI176">
            <v>0</v>
          </cell>
          <cell r="AJ176">
            <v>0</v>
          </cell>
          <cell r="AK176">
            <v>0</v>
          </cell>
          <cell r="AL176">
            <v>0</v>
          </cell>
          <cell r="AM176">
            <v>55</v>
          </cell>
        </row>
        <row r="177">
          <cell r="W177">
            <v>103</v>
          </cell>
          <cell r="X177">
            <v>1</v>
          </cell>
          <cell r="Y177">
            <v>2</v>
          </cell>
          <cell r="Z177">
            <v>3</v>
          </cell>
          <cell r="AA177">
            <v>4</v>
          </cell>
          <cell r="AB177">
            <v>5</v>
          </cell>
          <cell r="AC177">
            <v>6</v>
          </cell>
          <cell r="AD177">
            <v>7</v>
          </cell>
          <cell r="AE177">
            <v>8</v>
          </cell>
          <cell r="AF177">
            <v>9</v>
          </cell>
          <cell r="AG177">
            <v>10</v>
          </cell>
          <cell r="AH177">
            <v>0</v>
          </cell>
          <cell r="AI177">
            <v>0</v>
          </cell>
          <cell r="AJ177">
            <v>0</v>
          </cell>
          <cell r="AK177">
            <v>0</v>
          </cell>
          <cell r="AL177">
            <v>0</v>
          </cell>
          <cell r="AM177">
            <v>55</v>
          </cell>
        </row>
        <row r="178">
          <cell r="W178">
            <v>104</v>
          </cell>
          <cell r="X178">
            <v>1</v>
          </cell>
          <cell r="Y178">
            <v>2</v>
          </cell>
          <cell r="Z178">
            <v>3</v>
          </cell>
          <cell r="AA178">
            <v>4</v>
          </cell>
          <cell r="AB178">
            <v>5</v>
          </cell>
          <cell r="AC178">
            <v>6</v>
          </cell>
          <cell r="AD178">
            <v>7</v>
          </cell>
          <cell r="AE178">
            <v>8</v>
          </cell>
          <cell r="AF178">
            <v>9</v>
          </cell>
          <cell r="AG178">
            <v>10</v>
          </cell>
          <cell r="AH178">
            <v>0</v>
          </cell>
          <cell r="AI178">
            <v>0</v>
          </cell>
          <cell r="AJ178">
            <v>0</v>
          </cell>
          <cell r="AK178">
            <v>0</v>
          </cell>
          <cell r="AL178">
            <v>0</v>
          </cell>
          <cell r="AM178">
            <v>55</v>
          </cell>
        </row>
        <row r="179">
          <cell r="W179">
            <v>105</v>
          </cell>
          <cell r="X179">
            <v>1</v>
          </cell>
          <cell r="Y179">
            <v>2</v>
          </cell>
          <cell r="Z179">
            <v>3</v>
          </cell>
          <cell r="AA179">
            <v>4</v>
          </cell>
          <cell r="AB179">
            <v>5</v>
          </cell>
          <cell r="AC179">
            <v>6</v>
          </cell>
          <cell r="AD179">
            <v>7</v>
          </cell>
          <cell r="AE179">
            <v>8</v>
          </cell>
          <cell r="AF179">
            <v>9</v>
          </cell>
          <cell r="AG179">
            <v>10</v>
          </cell>
          <cell r="AH179">
            <v>0</v>
          </cell>
          <cell r="AI179">
            <v>0</v>
          </cell>
          <cell r="AJ179">
            <v>0</v>
          </cell>
          <cell r="AK179">
            <v>0</v>
          </cell>
          <cell r="AL179">
            <v>0</v>
          </cell>
          <cell r="AM179">
            <v>55</v>
          </cell>
        </row>
        <row r="180">
          <cell r="W180">
            <v>106</v>
          </cell>
          <cell r="X180">
            <v>1</v>
          </cell>
          <cell r="Y180">
            <v>2</v>
          </cell>
          <cell r="Z180">
            <v>3</v>
          </cell>
          <cell r="AA180">
            <v>4</v>
          </cell>
          <cell r="AB180">
            <v>5</v>
          </cell>
          <cell r="AC180">
            <v>6</v>
          </cell>
          <cell r="AD180">
            <v>7</v>
          </cell>
          <cell r="AE180">
            <v>8</v>
          </cell>
          <cell r="AF180">
            <v>9</v>
          </cell>
          <cell r="AG180">
            <v>10</v>
          </cell>
          <cell r="AH180">
            <v>0</v>
          </cell>
          <cell r="AI180">
            <v>0</v>
          </cell>
          <cell r="AJ180">
            <v>0</v>
          </cell>
          <cell r="AK180">
            <v>0</v>
          </cell>
          <cell r="AL180">
            <v>0</v>
          </cell>
          <cell r="AM180">
            <v>55</v>
          </cell>
        </row>
        <row r="181">
          <cell r="W181">
            <v>107</v>
          </cell>
          <cell r="X181">
            <v>1</v>
          </cell>
          <cell r="Y181">
            <v>2</v>
          </cell>
          <cell r="Z181">
            <v>3</v>
          </cell>
          <cell r="AA181">
            <v>4</v>
          </cell>
          <cell r="AB181">
            <v>5</v>
          </cell>
          <cell r="AC181">
            <v>6</v>
          </cell>
          <cell r="AD181">
            <v>7</v>
          </cell>
          <cell r="AE181">
            <v>8</v>
          </cell>
          <cell r="AF181">
            <v>9</v>
          </cell>
          <cell r="AG181">
            <v>10</v>
          </cell>
          <cell r="AH181">
            <v>0</v>
          </cell>
          <cell r="AI181">
            <v>0</v>
          </cell>
          <cell r="AJ181">
            <v>0</v>
          </cell>
          <cell r="AK181">
            <v>0</v>
          </cell>
          <cell r="AL181">
            <v>0</v>
          </cell>
          <cell r="AM181">
            <v>55</v>
          </cell>
        </row>
        <row r="182">
          <cell r="W182">
            <v>108</v>
          </cell>
          <cell r="X182">
            <v>1</v>
          </cell>
          <cell r="Y182">
            <v>2</v>
          </cell>
          <cell r="Z182">
            <v>3</v>
          </cell>
          <cell r="AA182">
            <v>4</v>
          </cell>
          <cell r="AB182">
            <v>5</v>
          </cell>
          <cell r="AC182">
            <v>6</v>
          </cell>
          <cell r="AD182">
            <v>7</v>
          </cell>
          <cell r="AE182">
            <v>8</v>
          </cell>
          <cell r="AF182">
            <v>9</v>
          </cell>
          <cell r="AG182">
            <v>10</v>
          </cell>
          <cell r="AH182">
            <v>0</v>
          </cell>
          <cell r="AI182">
            <v>0</v>
          </cell>
          <cell r="AJ182">
            <v>0</v>
          </cell>
          <cell r="AK182">
            <v>0</v>
          </cell>
          <cell r="AL182">
            <v>0</v>
          </cell>
          <cell r="AM182">
            <v>55</v>
          </cell>
        </row>
        <row r="183">
          <cell r="W183">
            <v>109</v>
          </cell>
          <cell r="X183">
            <v>1</v>
          </cell>
          <cell r="Y183">
            <v>2</v>
          </cell>
          <cell r="Z183">
            <v>3</v>
          </cell>
          <cell r="AA183">
            <v>4</v>
          </cell>
          <cell r="AB183">
            <v>5</v>
          </cell>
          <cell r="AC183">
            <v>6</v>
          </cell>
          <cell r="AD183">
            <v>7</v>
          </cell>
          <cell r="AE183">
            <v>8</v>
          </cell>
          <cell r="AF183">
            <v>9</v>
          </cell>
          <cell r="AG183">
            <v>10</v>
          </cell>
          <cell r="AH183">
            <v>0</v>
          </cell>
          <cell r="AI183">
            <v>0</v>
          </cell>
          <cell r="AJ183">
            <v>0</v>
          </cell>
          <cell r="AK183">
            <v>0</v>
          </cell>
          <cell r="AL183">
            <v>0</v>
          </cell>
          <cell r="AM183">
            <v>55</v>
          </cell>
        </row>
        <row r="184">
          <cell r="W184">
            <v>110</v>
          </cell>
          <cell r="X184">
            <v>1</v>
          </cell>
          <cell r="Y184">
            <v>2</v>
          </cell>
          <cell r="Z184">
            <v>3</v>
          </cell>
          <cell r="AA184">
            <v>4</v>
          </cell>
          <cell r="AB184">
            <v>5</v>
          </cell>
          <cell r="AC184">
            <v>6</v>
          </cell>
          <cell r="AD184">
            <v>7</v>
          </cell>
          <cell r="AE184">
            <v>8</v>
          </cell>
          <cell r="AF184">
            <v>9</v>
          </cell>
          <cell r="AG184">
            <v>10</v>
          </cell>
          <cell r="AH184">
            <v>0</v>
          </cell>
          <cell r="AI184">
            <v>0</v>
          </cell>
          <cell r="AJ184">
            <v>0</v>
          </cell>
          <cell r="AK184">
            <v>0</v>
          </cell>
          <cell r="AL184">
            <v>0</v>
          </cell>
          <cell r="AM184">
            <v>55</v>
          </cell>
        </row>
        <row r="185">
          <cell r="W185">
            <v>111</v>
          </cell>
          <cell r="X185">
            <v>1</v>
          </cell>
          <cell r="Y185">
            <v>2</v>
          </cell>
          <cell r="Z185">
            <v>3</v>
          </cell>
          <cell r="AA185">
            <v>4</v>
          </cell>
          <cell r="AB185">
            <v>5</v>
          </cell>
          <cell r="AC185">
            <v>6</v>
          </cell>
          <cell r="AD185">
            <v>7</v>
          </cell>
          <cell r="AE185">
            <v>8</v>
          </cell>
          <cell r="AF185">
            <v>9</v>
          </cell>
          <cell r="AG185">
            <v>10</v>
          </cell>
          <cell r="AH185">
            <v>0</v>
          </cell>
          <cell r="AI185">
            <v>0</v>
          </cell>
          <cell r="AJ185">
            <v>0</v>
          </cell>
          <cell r="AK185">
            <v>0</v>
          </cell>
          <cell r="AL185">
            <v>0</v>
          </cell>
          <cell r="AM185">
            <v>55</v>
          </cell>
        </row>
        <row r="186">
          <cell r="W186">
            <v>112</v>
          </cell>
          <cell r="X186">
            <v>1</v>
          </cell>
          <cell r="Y186">
            <v>2</v>
          </cell>
          <cell r="Z186">
            <v>3</v>
          </cell>
          <cell r="AA186">
            <v>4</v>
          </cell>
          <cell r="AB186">
            <v>5</v>
          </cell>
          <cell r="AC186">
            <v>6</v>
          </cell>
          <cell r="AD186">
            <v>7</v>
          </cell>
          <cell r="AE186">
            <v>8</v>
          </cell>
          <cell r="AF186">
            <v>9</v>
          </cell>
          <cell r="AG186">
            <v>10</v>
          </cell>
          <cell r="AH186">
            <v>0</v>
          </cell>
          <cell r="AI186">
            <v>0</v>
          </cell>
          <cell r="AJ186">
            <v>0</v>
          </cell>
          <cell r="AK186">
            <v>0</v>
          </cell>
          <cell r="AL186">
            <v>0</v>
          </cell>
          <cell r="AM186">
            <v>55</v>
          </cell>
        </row>
        <row r="187">
          <cell r="W187">
            <v>113</v>
          </cell>
          <cell r="X187">
            <v>1</v>
          </cell>
          <cell r="Y187">
            <v>2</v>
          </cell>
          <cell r="Z187">
            <v>3</v>
          </cell>
          <cell r="AA187">
            <v>4</v>
          </cell>
          <cell r="AB187">
            <v>5</v>
          </cell>
          <cell r="AC187">
            <v>6</v>
          </cell>
          <cell r="AD187">
            <v>7</v>
          </cell>
          <cell r="AE187">
            <v>8</v>
          </cell>
          <cell r="AF187">
            <v>9</v>
          </cell>
          <cell r="AG187">
            <v>10</v>
          </cell>
          <cell r="AH187">
            <v>0</v>
          </cell>
          <cell r="AI187">
            <v>0</v>
          </cell>
          <cell r="AJ187">
            <v>0</v>
          </cell>
          <cell r="AK187">
            <v>0</v>
          </cell>
          <cell r="AL187">
            <v>0</v>
          </cell>
          <cell r="AM187">
            <v>55</v>
          </cell>
        </row>
        <row r="188">
          <cell r="W188">
            <v>114</v>
          </cell>
          <cell r="X188">
            <v>1</v>
          </cell>
          <cell r="Y188">
            <v>2</v>
          </cell>
          <cell r="Z188">
            <v>3</v>
          </cell>
          <cell r="AA188">
            <v>4</v>
          </cell>
          <cell r="AB188">
            <v>5</v>
          </cell>
          <cell r="AC188">
            <v>6</v>
          </cell>
          <cell r="AD188">
            <v>7</v>
          </cell>
          <cell r="AE188">
            <v>8</v>
          </cell>
          <cell r="AF188">
            <v>9</v>
          </cell>
          <cell r="AG188">
            <v>10</v>
          </cell>
          <cell r="AH188">
            <v>0</v>
          </cell>
          <cell r="AI188">
            <v>0</v>
          </cell>
          <cell r="AJ188">
            <v>0</v>
          </cell>
          <cell r="AK188">
            <v>0</v>
          </cell>
          <cell r="AL188">
            <v>0</v>
          </cell>
          <cell r="AM188">
            <v>55</v>
          </cell>
        </row>
        <row r="189">
          <cell r="W189">
            <v>115</v>
          </cell>
          <cell r="X189">
            <v>1</v>
          </cell>
          <cell r="Y189">
            <v>2</v>
          </cell>
          <cell r="Z189">
            <v>3</v>
          </cell>
          <cell r="AA189">
            <v>4</v>
          </cell>
          <cell r="AB189">
            <v>5</v>
          </cell>
          <cell r="AC189">
            <v>6</v>
          </cell>
          <cell r="AD189">
            <v>7</v>
          </cell>
          <cell r="AE189">
            <v>8</v>
          </cell>
          <cell r="AF189">
            <v>9</v>
          </cell>
          <cell r="AG189">
            <v>10</v>
          </cell>
          <cell r="AH189">
            <v>0</v>
          </cell>
          <cell r="AI189">
            <v>0</v>
          </cell>
          <cell r="AJ189">
            <v>0</v>
          </cell>
          <cell r="AK189">
            <v>0</v>
          </cell>
          <cell r="AL189">
            <v>0</v>
          </cell>
          <cell r="AM189">
            <v>55</v>
          </cell>
        </row>
        <row r="190">
          <cell r="W190">
            <v>116</v>
          </cell>
          <cell r="X190">
            <v>1</v>
          </cell>
          <cell r="Y190">
            <v>2</v>
          </cell>
          <cell r="Z190">
            <v>3</v>
          </cell>
          <cell r="AA190">
            <v>4</v>
          </cell>
          <cell r="AB190">
            <v>5</v>
          </cell>
          <cell r="AC190">
            <v>6</v>
          </cell>
          <cell r="AD190">
            <v>7</v>
          </cell>
          <cell r="AE190">
            <v>8</v>
          </cell>
          <cell r="AF190">
            <v>9</v>
          </cell>
          <cell r="AG190">
            <v>10</v>
          </cell>
          <cell r="AH190">
            <v>0</v>
          </cell>
          <cell r="AI190">
            <v>0</v>
          </cell>
          <cell r="AJ190">
            <v>0</v>
          </cell>
          <cell r="AK190">
            <v>0</v>
          </cell>
          <cell r="AL190">
            <v>0</v>
          </cell>
          <cell r="AM190">
            <v>55</v>
          </cell>
        </row>
        <row r="191">
          <cell r="W191">
            <v>117</v>
          </cell>
          <cell r="X191">
            <v>1</v>
          </cell>
          <cell r="Y191">
            <v>2</v>
          </cell>
          <cell r="Z191">
            <v>3</v>
          </cell>
          <cell r="AA191">
            <v>4</v>
          </cell>
          <cell r="AB191">
            <v>5</v>
          </cell>
          <cell r="AC191">
            <v>6</v>
          </cell>
          <cell r="AD191">
            <v>7</v>
          </cell>
          <cell r="AE191">
            <v>8</v>
          </cell>
          <cell r="AF191">
            <v>9</v>
          </cell>
          <cell r="AG191">
            <v>10</v>
          </cell>
          <cell r="AH191">
            <v>0</v>
          </cell>
          <cell r="AI191">
            <v>0</v>
          </cell>
          <cell r="AJ191">
            <v>0</v>
          </cell>
          <cell r="AK191">
            <v>0</v>
          </cell>
          <cell r="AL191">
            <v>0</v>
          </cell>
          <cell r="AM191">
            <v>55</v>
          </cell>
        </row>
        <row r="192">
          <cell r="W192">
            <v>118</v>
          </cell>
          <cell r="X192">
            <v>1</v>
          </cell>
          <cell r="Y192">
            <v>2</v>
          </cell>
          <cell r="Z192">
            <v>3</v>
          </cell>
          <cell r="AA192">
            <v>4</v>
          </cell>
          <cell r="AB192">
            <v>5</v>
          </cell>
          <cell r="AC192">
            <v>6</v>
          </cell>
          <cell r="AD192">
            <v>7</v>
          </cell>
          <cell r="AE192">
            <v>8</v>
          </cell>
          <cell r="AF192">
            <v>9</v>
          </cell>
          <cell r="AG192">
            <v>10</v>
          </cell>
          <cell r="AH192">
            <v>0</v>
          </cell>
          <cell r="AI192">
            <v>0</v>
          </cell>
          <cell r="AJ192">
            <v>0</v>
          </cell>
          <cell r="AK192">
            <v>0</v>
          </cell>
          <cell r="AL192">
            <v>0</v>
          </cell>
          <cell r="AM192">
            <v>55</v>
          </cell>
        </row>
        <row r="193">
          <cell r="W193">
            <v>119</v>
          </cell>
          <cell r="X193">
            <v>1</v>
          </cell>
          <cell r="Y193">
            <v>2</v>
          </cell>
          <cell r="Z193">
            <v>3</v>
          </cell>
          <cell r="AA193">
            <v>4</v>
          </cell>
          <cell r="AB193">
            <v>5</v>
          </cell>
          <cell r="AC193">
            <v>6</v>
          </cell>
          <cell r="AD193">
            <v>7</v>
          </cell>
          <cell r="AE193">
            <v>8</v>
          </cell>
          <cell r="AF193">
            <v>9</v>
          </cell>
          <cell r="AG193">
            <v>10</v>
          </cell>
          <cell r="AH193">
            <v>0</v>
          </cell>
          <cell r="AI193">
            <v>0</v>
          </cell>
          <cell r="AJ193">
            <v>0</v>
          </cell>
          <cell r="AK193">
            <v>0</v>
          </cell>
          <cell r="AL193">
            <v>0</v>
          </cell>
          <cell r="AM193">
            <v>55</v>
          </cell>
        </row>
        <row r="194">
          <cell r="W194">
            <v>120</v>
          </cell>
          <cell r="X194">
            <v>1</v>
          </cell>
          <cell r="Y194">
            <v>2</v>
          </cell>
          <cell r="Z194">
            <v>3</v>
          </cell>
          <cell r="AA194">
            <v>4</v>
          </cell>
          <cell r="AB194">
            <v>5</v>
          </cell>
          <cell r="AC194">
            <v>6</v>
          </cell>
          <cell r="AD194">
            <v>7</v>
          </cell>
          <cell r="AE194">
            <v>8</v>
          </cell>
          <cell r="AF194">
            <v>9</v>
          </cell>
          <cell r="AG194">
            <v>10</v>
          </cell>
          <cell r="AH194">
            <v>0</v>
          </cell>
          <cell r="AI194">
            <v>0</v>
          </cell>
          <cell r="AJ194">
            <v>0</v>
          </cell>
          <cell r="AK194">
            <v>0</v>
          </cell>
          <cell r="AL194">
            <v>0</v>
          </cell>
          <cell r="AM194">
            <v>55</v>
          </cell>
        </row>
        <row r="195">
          <cell r="W195">
            <v>121</v>
          </cell>
          <cell r="X195">
            <v>1</v>
          </cell>
          <cell r="Y195">
            <v>2</v>
          </cell>
          <cell r="Z195">
            <v>3</v>
          </cell>
          <cell r="AA195">
            <v>4</v>
          </cell>
          <cell r="AB195">
            <v>5</v>
          </cell>
          <cell r="AC195">
            <v>6</v>
          </cell>
          <cell r="AD195">
            <v>7</v>
          </cell>
          <cell r="AE195">
            <v>8</v>
          </cell>
          <cell r="AF195">
            <v>9</v>
          </cell>
          <cell r="AG195">
            <v>10</v>
          </cell>
          <cell r="AH195">
            <v>0</v>
          </cell>
          <cell r="AI195">
            <v>0</v>
          </cell>
          <cell r="AJ195">
            <v>0</v>
          </cell>
          <cell r="AK195">
            <v>0</v>
          </cell>
          <cell r="AL195">
            <v>0</v>
          </cell>
          <cell r="AM195">
            <v>55</v>
          </cell>
        </row>
        <row r="196">
          <cell r="W196">
            <v>122</v>
          </cell>
          <cell r="X196">
            <v>1</v>
          </cell>
          <cell r="Y196">
            <v>2</v>
          </cell>
          <cell r="Z196">
            <v>3</v>
          </cell>
          <cell r="AA196">
            <v>4</v>
          </cell>
          <cell r="AB196">
            <v>5</v>
          </cell>
          <cell r="AC196">
            <v>6</v>
          </cell>
          <cell r="AD196">
            <v>7</v>
          </cell>
          <cell r="AE196">
            <v>8</v>
          </cell>
          <cell r="AF196">
            <v>9</v>
          </cell>
          <cell r="AG196">
            <v>10</v>
          </cell>
          <cell r="AH196">
            <v>0</v>
          </cell>
          <cell r="AI196">
            <v>0</v>
          </cell>
          <cell r="AJ196">
            <v>0</v>
          </cell>
          <cell r="AK196">
            <v>0</v>
          </cell>
          <cell r="AL196">
            <v>0</v>
          </cell>
          <cell r="AM196">
            <v>55</v>
          </cell>
        </row>
        <row r="197">
          <cell r="W197">
            <v>123</v>
          </cell>
          <cell r="X197">
            <v>1</v>
          </cell>
          <cell r="Y197">
            <v>2</v>
          </cell>
          <cell r="Z197">
            <v>3</v>
          </cell>
          <cell r="AA197">
            <v>4</v>
          </cell>
          <cell r="AB197">
            <v>5</v>
          </cell>
          <cell r="AC197">
            <v>6</v>
          </cell>
          <cell r="AD197">
            <v>7</v>
          </cell>
          <cell r="AE197">
            <v>8</v>
          </cell>
          <cell r="AF197">
            <v>9</v>
          </cell>
          <cell r="AG197">
            <v>10</v>
          </cell>
          <cell r="AH197">
            <v>0</v>
          </cell>
          <cell r="AI197">
            <v>0</v>
          </cell>
          <cell r="AJ197">
            <v>0</v>
          </cell>
          <cell r="AK197">
            <v>0</v>
          </cell>
          <cell r="AL197">
            <v>0</v>
          </cell>
          <cell r="AM197">
            <v>55</v>
          </cell>
        </row>
        <row r="198">
          <cell r="W198">
            <v>124</v>
          </cell>
          <cell r="X198">
            <v>1</v>
          </cell>
          <cell r="Y198">
            <v>2</v>
          </cell>
          <cell r="Z198">
            <v>3</v>
          </cell>
          <cell r="AA198">
            <v>4</v>
          </cell>
          <cell r="AB198">
            <v>5</v>
          </cell>
          <cell r="AC198">
            <v>6</v>
          </cell>
          <cell r="AD198">
            <v>7</v>
          </cell>
          <cell r="AE198">
            <v>8</v>
          </cell>
          <cell r="AF198">
            <v>9</v>
          </cell>
          <cell r="AG198">
            <v>10</v>
          </cell>
          <cell r="AH198">
            <v>0</v>
          </cell>
          <cell r="AI198">
            <v>0</v>
          </cell>
          <cell r="AJ198">
            <v>0</v>
          </cell>
          <cell r="AK198">
            <v>0</v>
          </cell>
          <cell r="AL198">
            <v>0</v>
          </cell>
          <cell r="AM198">
            <v>55</v>
          </cell>
        </row>
        <row r="199">
          <cell r="W199">
            <v>125</v>
          </cell>
          <cell r="X199">
            <v>1</v>
          </cell>
          <cell r="Y199">
            <v>2</v>
          </cell>
          <cell r="Z199">
            <v>3</v>
          </cell>
          <cell r="AA199">
            <v>4</v>
          </cell>
          <cell r="AB199">
            <v>5</v>
          </cell>
          <cell r="AC199">
            <v>6</v>
          </cell>
          <cell r="AD199">
            <v>7</v>
          </cell>
          <cell r="AE199">
            <v>8</v>
          </cell>
          <cell r="AF199">
            <v>9</v>
          </cell>
          <cell r="AG199">
            <v>10</v>
          </cell>
          <cell r="AH199">
            <v>0</v>
          </cell>
          <cell r="AI199">
            <v>0</v>
          </cell>
          <cell r="AJ199">
            <v>0</v>
          </cell>
          <cell r="AK199">
            <v>0</v>
          </cell>
          <cell r="AL199">
            <v>0</v>
          </cell>
          <cell r="AM199">
            <v>55</v>
          </cell>
        </row>
        <row r="200">
          <cell r="W200">
            <v>126</v>
          </cell>
          <cell r="X200">
            <v>1</v>
          </cell>
          <cell r="Y200">
            <v>2</v>
          </cell>
          <cell r="Z200">
            <v>3</v>
          </cell>
          <cell r="AA200">
            <v>4</v>
          </cell>
          <cell r="AB200">
            <v>5</v>
          </cell>
          <cell r="AC200">
            <v>6</v>
          </cell>
          <cell r="AD200">
            <v>7</v>
          </cell>
          <cell r="AE200">
            <v>8</v>
          </cell>
          <cell r="AF200">
            <v>9</v>
          </cell>
          <cell r="AG200">
            <v>10</v>
          </cell>
          <cell r="AH200">
            <v>0</v>
          </cell>
          <cell r="AI200">
            <v>0</v>
          </cell>
          <cell r="AJ200">
            <v>0</v>
          </cell>
          <cell r="AK200">
            <v>0</v>
          </cell>
          <cell r="AL200">
            <v>0</v>
          </cell>
          <cell r="AM200">
            <v>55</v>
          </cell>
        </row>
        <row r="201">
          <cell r="W201">
            <v>127</v>
          </cell>
          <cell r="X201">
            <v>1</v>
          </cell>
          <cell r="Y201">
            <v>2</v>
          </cell>
          <cell r="Z201">
            <v>3</v>
          </cell>
          <cell r="AA201">
            <v>4</v>
          </cell>
          <cell r="AB201">
            <v>5</v>
          </cell>
          <cell r="AC201">
            <v>6</v>
          </cell>
          <cell r="AD201">
            <v>7</v>
          </cell>
          <cell r="AE201">
            <v>8</v>
          </cell>
          <cell r="AF201">
            <v>9</v>
          </cell>
          <cell r="AG201">
            <v>10</v>
          </cell>
          <cell r="AH201">
            <v>0</v>
          </cell>
          <cell r="AI201">
            <v>0</v>
          </cell>
          <cell r="AJ201">
            <v>0</v>
          </cell>
          <cell r="AK201">
            <v>0</v>
          </cell>
          <cell r="AL201">
            <v>0</v>
          </cell>
          <cell r="AM201">
            <v>55</v>
          </cell>
        </row>
        <row r="202">
          <cell r="W202">
            <v>128</v>
          </cell>
          <cell r="X202">
            <v>1</v>
          </cell>
          <cell r="Y202">
            <v>2</v>
          </cell>
          <cell r="Z202">
            <v>3</v>
          </cell>
          <cell r="AA202">
            <v>4</v>
          </cell>
          <cell r="AB202">
            <v>5</v>
          </cell>
          <cell r="AC202">
            <v>6</v>
          </cell>
          <cell r="AD202">
            <v>7</v>
          </cell>
          <cell r="AE202">
            <v>8</v>
          </cell>
          <cell r="AF202">
            <v>9</v>
          </cell>
          <cell r="AG202">
            <v>10</v>
          </cell>
          <cell r="AH202">
            <v>0</v>
          </cell>
          <cell r="AI202">
            <v>0</v>
          </cell>
          <cell r="AJ202">
            <v>0</v>
          </cell>
          <cell r="AK202">
            <v>0</v>
          </cell>
          <cell r="AL202">
            <v>0</v>
          </cell>
          <cell r="AM202">
            <v>55</v>
          </cell>
        </row>
        <row r="203">
          <cell r="W203">
            <v>129</v>
          </cell>
          <cell r="X203">
            <v>1</v>
          </cell>
          <cell r="Y203">
            <v>2</v>
          </cell>
          <cell r="Z203">
            <v>3</v>
          </cell>
          <cell r="AA203">
            <v>4</v>
          </cell>
          <cell r="AB203">
            <v>5</v>
          </cell>
          <cell r="AC203">
            <v>6</v>
          </cell>
          <cell r="AD203">
            <v>7</v>
          </cell>
          <cell r="AE203">
            <v>8</v>
          </cell>
          <cell r="AF203">
            <v>9</v>
          </cell>
          <cell r="AG203">
            <v>10</v>
          </cell>
          <cell r="AH203">
            <v>0</v>
          </cell>
          <cell r="AI203">
            <v>0</v>
          </cell>
          <cell r="AJ203">
            <v>0</v>
          </cell>
          <cell r="AK203">
            <v>0</v>
          </cell>
          <cell r="AL203">
            <v>0</v>
          </cell>
          <cell r="AM203">
            <v>55</v>
          </cell>
        </row>
        <row r="204">
          <cell r="W204">
            <v>130</v>
          </cell>
          <cell r="X204">
            <v>1</v>
          </cell>
          <cell r="Y204">
            <v>2</v>
          </cell>
          <cell r="Z204">
            <v>3</v>
          </cell>
          <cell r="AA204">
            <v>4</v>
          </cell>
          <cell r="AB204">
            <v>5</v>
          </cell>
          <cell r="AC204">
            <v>6</v>
          </cell>
          <cell r="AD204">
            <v>7</v>
          </cell>
          <cell r="AE204">
            <v>8</v>
          </cell>
          <cell r="AF204">
            <v>9</v>
          </cell>
          <cell r="AG204">
            <v>10</v>
          </cell>
          <cell r="AH204">
            <v>0</v>
          </cell>
          <cell r="AI204">
            <v>0</v>
          </cell>
          <cell r="AJ204">
            <v>0</v>
          </cell>
          <cell r="AK204">
            <v>0</v>
          </cell>
          <cell r="AL204">
            <v>0</v>
          </cell>
          <cell r="AM204">
            <v>55</v>
          </cell>
        </row>
        <row r="205">
          <cell r="W205">
            <v>131</v>
          </cell>
          <cell r="X205">
            <v>1</v>
          </cell>
          <cell r="Y205">
            <v>2</v>
          </cell>
          <cell r="Z205">
            <v>3</v>
          </cell>
          <cell r="AA205">
            <v>4</v>
          </cell>
          <cell r="AB205">
            <v>5</v>
          </cell>
          <cell r="AC205">
            <v>6</v>
          </cell>
          <cell r="AD205">
            <v>7</v>
          </cell>
          <cell r="AE205">
            <v>8</v>
          </cell>
          <cell r="AF205">
            <v>9</v>
          </cell>
          <cell r="AG205">
            <v>10</v>
          </cell>
          <cell r="AH205">
            <v>0</v>
          </cell>
          <cell r="AI205">
            <v>0</v>
          </cell>
          <cell r="AJ205">
            <v>0</v>
          </cell>
          <cell r="AK205">
            <v>0</v>
          </cell>
          <cell r="AL205">
            <v>0</v>
          </cell>
          <cell r="AM205">
            <v>55</v>
          </cell>
        </row>
        <row r="206">
          <cell r="W206">
            <v>132</v>
          </cell>
          <cell r="X206">
            <v>1</v>
          </cell>
          <cell r="Y206">
            <v>2</v>
          </cell>
          <cell r="Z206">
            <v>3</v>
          </cell>
          <cell r="AA206">
            <v>4</v>
          </cell>
          <cell r="AB206">
            <v>5</v>
          </cell>
          <cell r="AC206">
            <v>6</v>
          </cell>
          <cell r="AD206">
            <v>7</v>
          </cell>
          <cell r="AE206">
            <v>8</v>
          </cell>
          <cell r="AF206">
            <v>9</v>
          </cell>
          <cell r="AG206">
            <v>10</v>
          </cell>
          <cell r="AH206">
            <v>0</v>
          </cell>
          <cell r="AI206">
            <v>0</v>
          </cell>
          <cell r="AJ206">
            <v>0</v>
          </cell>
          <cell r="AK206">
            <v>0</v>
          </cell>
          <cell r="AL206">
            <v>0</v>
          </cell>
          <cell r="AM206">
            <v>55</v>
          </cell>
        </row>
        <row r="207">
          <cell r="W207">
            <v>133</v>
          </cell>
          <cell r="X207">
            <v>1</v>
          </cell>
          <cell r="Y207">
            <v>2</v>
          </cell>
          <cell r="Z207">
            <v>3</v>
          </cell>
          <cell r="AA207">
            <v>4</v>
          </cell>
          <cell r="AB207">
            <v>5</v>
          </cell>
          <cell r="AC207">
            <v>6</v>
          </cell>
          <cell r="AD207">
            <v>7</v>
          </cell>
          <cell r="AE207">
            <v>8</v>
          </cell>
          <cell r="AF207">
            <v>9</v>
          </cell>
          <cell r="AG207">
            <v>10</v>
          </cell>
          <cell r="AH207">
            <v>0</v>
          </cell>
          <cell r="AI207">
            <v>0</v>
          </cell>
          <cell r="AJ207">
            <v>0</v>
          </cell>
          <cell r="AK207">
            <v>0</v>
          </cell>
          <cell r="AL207">
            <v>0</v>
          </cell>
          <cell r="AM207">
            <v>55</v>
          </cell>
        </row>
        <row r="208">
          <cell r="W208">
            <v>134</v>
          </cell>
          <cell r="X208">
            <v>1</v>
          </cell>
          <cell r="Y208">
            <v>2</v>
          </cell>
          <cell r="Z208">
            <v>3</v>
          </cell>
          <cell r="AA208">
            <v>4</v>
          </cell>
          <cell r="AB208">
            <v>5</v>
          </cell>
          <cell r="AC208">
            <v>6</v>
          </cell>
          <cell r="AD208">
            <v>7</v>
          </cell>
          <cell r="AE208">
            <v>8</v>
          </cell>
          <cell r="AF208">
            <v>9</v>
          </cell>
          <cell r="AG208">
            <v>10</v>
          </cell>
          <cell r="AH208">
            <v>0</v>
          </cell>
          <cell r="AI208">
            <v>0</v>
          </cell>
          <cell r="AJ208">
            <v>0</v>
          </cell>
          <cell r="AK208">
            <v>0</v>
          </cell>
          <cell r="AL208">
            <v>0</v>
          </cell>
          <cell r="AM208">
            <v>55</v>
          </cell>
        </row>
        <row r="209">
          <cell r="W209">
            <v>135</v>
          </cell>
          <cell r="X209">
            <v>1</v>
          </cell>
          <cell r="Y209">
            <v>2</v>
          </cell>
          <cell r="Z209">
            <v>3</v>
          </cell>
          <cell r="AA209">
            <v>4</v>
          </cell>
          <cell r="AB209">
            <v>5</v>
          </cell>
          <cell r="AC209">
            <v>6</v>
          </cell>
          <cell r="AD209">
            <v>7</v>
          </cell>
          <cell r="AE209">
            <v>8</v>
          </cell>
          <cell r="AF209">
            <v>9</v>
          </cell>
          <cell r="AG209">
            <v>10</v>
          </cell>
          <cell r="AH209">
            <v>0</v>
          </cell>
          <cell r="AI209">
            <v>0</v>
          </cell>
          <cell r="AJ209">
            <v>0</v>
          </cell>
          <cell r="AK209">
            <v>0</v>
          </cell>
          <cell r="AL209">
            <v>0</v>
          </cell>
          <cell r="AM209">
            <v>55</v>
          </cell>
        </row>
        <row r="210">
          <cell r="W210">
            <v>136</v>
          </cell>
          <cell r="X210">
            <v>1</v>
          </cell>
          <cell r="Y210">
            <v>2</v>
          </cell>
          <cell r="Z210">
            <v>3</v>
          </cell>
          <cell r="AA210">
            <v>4</v>
          </cell>
          <cell r="AB210">
            <v>5</v>
          </cell>
          <cell r="AC210">
            <v>6</v>
          </cell>
          <cell r="AD210">
            <v>7</v>
          </cell>
          <cell r="AE210">
            <v>8</v>
          </cell>
          <cell r="AF210">
            <v>9</v>
          </cell>
          <cell r="AG210">
            <v>10</v>
          </cell>
          <cell r="AH210">
            <v>0</v>
          </cell>
          <cell r="AI210">
            <v>0</v>
          </cell>
          <cell r="AJ210">
            <v>0</v>
          </cell>
          <cell r="AK210">
            <v>0</v>
          </cell>
          <cell r="AL210">
            <v>0</v>
          </cell>
          <cell r="AM210">
            <v>55</v>
          </cell>
        </row>
        <row r="211">
          <cell r="W211">
            <v>137</v>
          </cell>
          <cell r="X211">
            <v>1</v>
          </cell>
          <cell r="Y211">
            <v>2</v>
          </cell>
          <cell r="Z211">
            <v>3</v>
          </cell>
          <cell r="AA211">
            <v>4</v>
          </cell>
          <cell r="AB211">
            <v>5</v>
          </cell>
          <cell r="AC211">
            <v>6</v>
          </cell>
          <cell r="AD211">
            <v>7</v>
          </cell>
          <cell r="AE211">
            <v>8</v>
          </cell>
          <cell r="AF211">
            <v>9</v>
          </cell>
          <cell r="AG211">
            <v>10</v>
          </cell>
          <cell r="AH211">
            <v>0</v>
          </cell>
          <cell r="AI211">
            <v>0</v>
          </cell>
          <cell r="AJ211">
            <v>0</v>
          </cell>
          <cell r="AK211">
            <v>0</v>
          </cell>
          <cell r="AL211">
            <v>0</v>
          </cell>
          <cell r="AM211">
            <v>55</v>
          </cell>
        </row>
        <row r="212">
          <cell r="W212">
            <v>138</v>
          </cell>
          <cell r="X212">
            <v>1</v>
          </cell>
          <cell r="Y212">
            <v>2</v>
          </cell>
          <cell r="Z212">
            <v>3</v>
          </cell>
          <cell r="AA212">
            <v>4</v>
          </cell>
          <cell r="AB212">
            <v>5</v>
          </cell>
          <cell r="AC212">
            <v>6</v>
          </cell>
          <cell r="AD212">
            <v>7</v>
          </cell>
          <cell r="AE212">
            <v>8</v>
          </cell>
          <cell r="AF212">
            <v>9</v>
          </cell>
          <cell r="AG212">
            <v>10</v>
          </cell>
          <cell r="AH212">
            <v>0</v>
          </cell>
          <cell r="AI212">
            <v>0</v>
          </cell>
          <cell r="AJ212">
            <v>0</v>
          </cell>
          <cell r="AK212">
            <v>0</v>
          </cell>
          <cell r="AL212">
            <v>0</v>
          </cell>
          <cell r="AM212">
            <v>55</v>
          </cell>
        </row>
        <row r="213">
          <cell r="W213">
            <v>139</v>
          </cell>
          <cell r="X213">
            <v>1</v>
          </cell>
          <cell r="Y213">
            <v>2</v>
          </cell>
          <cell r="Z213">
            <v>3</v>
          </cell>
          <cell r="AA213">
            <v>4</v>
          </cell>
          <cell r="AB213">
            <v>5</v>
          </cell>
          <cell r="AC213">
            <v>6</v>
          </cell>
          <cell r="AD213">
            <v>7</v>
          </cell>
          <cell r="AE213">
            <v>8</v>
          </cell>
          <cell r="AF213">
            <v>9</v>
          </cell>
          <cell r="AG213">
            <v>10</v>
          </cell>
          <cell r="AH213">
            <v>0</v>
          </cell>
          <cell r="AI213">
            <v>0</v>
          </cell>
          <cell r="AJ213">
            <v>0</v>
          </cell>
          <cell r="AK213">
            <v>0</v>
          </cell>
          <cell r="AL213">
            <v>0</v>
          </cell>
          <cell r="AM213">
            <v>55</v>
          </cell>
        </row>
        <row r="214">
          <cell r="W214">
            <v>140</v>
          </cell>
          <cell r="X214">
            <v>1</v>
          </cell>
          <cell r="Y214">
            <v>2</v>
          </cell>
          <cell r="Z214">
            <v>3</v>
          </cell>
          <cell r="AA214">
            <v>4</v>
          </cell>
          <cell r="AB214">
            <v>5</v>
          </cell>
          <cell r="AC214">
            <v>6</v>
          </cell>
          <cell r="AD214">
            <v>7</v>
          </cell>
          <cell r="AE214">
            <v>8</v>
          </cell>
          <cell r="AF214">
            <v>9</v>
          </cell>
          <cell r="AG214">
            <v>10</v>
          </cell>
          <cell r="AH214">
            <v>0</v>
          </cell>
          <cell r="AI214">
            <v>0</v>
          </cell>
          <cell r="AJ214">
            <v>0</v>
          </cell>
          <cell r="AK214">
            <v>0</v>
          </cell>
          <cell r="AL214">
            <v>0</v>
          </cell>
          <cell r="AM214">
            <v>55</v>
          </cell>
        </row>
        <row r="215">
          <cell r="W215">
            <v>141</v>
          </cell>
          <cell r="X215">
            <v>1</v>
          </cell>
          <cell r="Y215">
            <v>2</v>
          </cell>
          <cell r="Z215">
            <v>3</v>
          </cell>
          <cell r="AA215">
            <v>4</v>
          </cell>
          <cell r="AB215">
            <v>5</v>
          </cell>
          <cell r="AC215">
            <v>6</v>
          </cell>
          <cell r="AD215">
            <v>7</v>
          </cell>
          <cell r="AE215">
            <v>8</v>
          </cell>
          <cell r="AF215">
            <v>9</v>
          </cell>
          <cell r="AG215">
            <v>10</v>
          </cell>
          <cell r="AH215">
            <v>0</v>
          </cell>
          <cell r="AI215">
            <v>0</v>
          </cell>
          <cell r="AJ215">
            <v>0</v>
          </cell>
          <cell r="AK215">
            <v>0</v>
          </cell>
          <cell r="AL215">
            <v>0</v>
          </cell>
          <cell r="AM215">
            <v>55</v>
          </cell>
        </row>
        <row r="216">
          <cell r="W216">
            <v>142</v>
          </cell>
          <cell r="X216">
            <v>1</v>
          </cell>
          <cell r="Y216">
            <v>2</v>
          </cell>
          <cell r="Z216">
            <v>3</v>
          </cell>
          <cell r="AA216">
            <v>4</v>
          </cell>
          <cell r="AB216">
            <v>5</v>
          </cell>
          <cell r="AC216">
            <v>6</v>
          </cell>
          <cell r="AD216">
            <v>7</v>
          </cell>
          <cell r="AE216">
            <v>8</v>
          </cell>
          <cell r="AF216">
            <v>9</v>
          </cell>
          <cell r="AG216">
            <v>10</v>
          </cell>
          <cell r="AH216">
            <v>0</v>
          </cell>
          <cell r="AI216">
            <v>0</v>
          </cell>
          <cell r="AJ216">
            <v>0</v>
          </cell>
          <cell r="AK216">
            <v>0</v>
          </cell>
          <cell r="AL216">
            <v>0</v>
          </cell>
          <cell r="AM216">
            <v>55</v>
          </cell>
        </row>
        <row r="217">
          <cell r="W217">
            <v>143</v>
          </cell>
          <cell r="X217">
            <v>1</v>
          </cell>
          <cell r="Y217">
            <v>2</v>
          </cell>
          <cell r="Z217">
            <v>3</v>
          </cell>
          <cell r="AA217">
            <v>4</v>
          </cell>
          <cell r="AB217">
            <v>5</v>
          </cell>
          <cell r="AC217">
            <v>6</v>
          </cell>
          <cell r="AD217">
            <v>7</v>
          </cell>
          <cell r="AE217">
            <v>8</v>
          </cell>
          <cell r="AF217">
            <v>9</v>
          </cell>
          <cell r="AG217">
            <v>10</v>
          </cell>
          <cell r="AH217">
            <v>0</v>
          </cell>
          <cell r="AI217">
            <v>0</v>
          </cell>
          <cell r="AJ217">
            <v>0</v>
          </cell>
          <cell r="AK217">
            <v>0</v>
          </cell>
          <cell r="AL217">
            <v>0</v>
          </cell>
          <cell r="AM217">
            <v>55</v>
          </cell>
        </row>
        <row r="218">
          <cell r="W218">
            <v>144</v>
          </cell>
          <cell r="X218">
            <v>1</v>
          </cell>
          <cell r="Y218">
            <v>2</v>
          </cell>
          <cell r="Z218">
            <v>3</v>
          </cell>
          <cell r="AA218">
            <v>4</v>
          </cell>
          <cell r="AB218">
            <v>5</v>
          </cell>
          <cell r="AC218">
            <v>6</v>
          </cell>
          <cell r="AD218">
            <v>7</v>
          </cell>
          <cell r="AE218">
            <v>8</v>
          </cell>
          <cell r="AF218">
            <v>9</v>
          </cell>
          <cell r="AG218">
            <v>10</v>
          </cell>
          <cell r="AH218">
            <v>0</v>
          </cell>
          <cell r="AI218">
            <v>0</v>
          </cell>
          <cell r="AJ218">
            <v>0</v>
          </cell>
          <cell r="AK218">
            <v>0</v>
          </cell>
          <cell r="AL218">
            <v>0</v>
          </cell>
          <cell r="AM218">
            <v>55</v>
          </cell>
        </row>
        <row r="219">
          <cell r="W219">
            <v>145</v>
          </cell>
          <cell r="X219">
            <v>1</v>
          </cell>
          <cell r="Y219">
            <v>2</v>
          </cell>
          <cell r="Z219">
            <v>3</v>
          </cell>
          <cell r="AA219">
            <v>4</v>
          </cell>
          <cell r="AB219">
            <v>5</v>
          </cell>
          <cell r="AC219">
            <v>6</v>
          </cell>
          <cell r="AD219">
            <v>7</v>
          </cell>
          <cell r="AE219">
            <v>8</v>
          </cell>
          <cell r="AF219">
            <v>9</v>
          </cell>
          <cell r="AG219">
            <v>10</v>
          </cell>
          <cell r="AH219">
            <v>0</v>
          </cell>
          <cell r="AI219">
            <v>0</v>
          </cell>
          <cell r="AJ219">
            <v>0</v>
          </cell>
          <cell r="AK219">
            <v>0</v>
          </cell>
          <cell r="AL219">
            <v>0</v>
          </cell>
          <cell r="AM219">
            <v>55</v>
          </cell>
        </row>
        <row r="220">
          <cell r="W220">
            <v>146</v>
          </cell>
          <cell r="X220">
            <v>1</v>
          </cell>
          <cell r="Y220">
            <v>2</v>
          </cell>
          <cell r="Z220">
            <v>3</v>
          </cell>
          <cell r="AA220">
            <v>4</v>
          </cell>
          <cell r="AB220">
            <v>5</v>
          </cell>
          <cell r="AC220">
            <v>6</v>
          </cell>
          <cell r="AD220">
            <v>7</v>
          </cell>
          <cell r="AE220">
            <v>8</v>
          </cell>
          <cell r="AF220">
            <v>9</v>
          </cell>
          <cell r="AG220">
            <v>10</v>
          </cell>
          <cell r="AH220">
            <v>0</v>
          </cell>
          <cell r="AI220">
            <v>0</v>
          </cell>
          <cell r="AJ220">
            <v>0</v>
          </cell>
          <cell r="AK220">
            <v>0</v>
          </cell>
          <cell r="AL220">
            <v>0</v>
          </cell>
          <cell r="AM220">
            <v>55</v>
          </cell>
        </row>
        <row r="221">
          <cell r="W221">
            <v>147</v>
          </cell>
          <cell r="X221">
            <v>1</v>
          </cell>
          <cell r="Y221">
            <v>2</v>
          </cell>
          <cell r="Z221">
            <v>3</v>
          </cell>
          <cell r="AA221">
            <v>4</v>
          </cell>
          <cell r="AB221">
            <v>5</v>
          </cell>
          <cell r="AC221">
            <v>6</v>
          </cell>
          <cell r="AD221">
            <v>7</v>
          </cell>
          <cell r="AE221">
            <v>8</v>
          </cell>
          <cell r="AF221">
            <v>9</v>
          </cell>
          <cell r="AG221">
            <v>10</v>
          </cell>
          <cell r="AH221">
            <v>0</v>
          </cell>
          <cell r="AI221">
            <v>0</v>
          </cell>
          <cell r="AJ221">
            <v>0</v>
          </cell>
          <cell r="AK221">
            <v>0</v>
          </cell>
          <cell r="AL221">
            <v>0</v>
          </cell>
          <cell r="AM221">
            <v>55</v>
          </cell>
        </row>
        <row r="222">
          <cell r="W222">
            <v>148</v>
          </cell>
          <cell r="X222">
            <v>1</v>
          </cell>
          <cell r="Y222">
            <v>2</v>
          </cell>
          <cell r="Z222">
            <v>3</v>
          </cell>
          <cell r="AA222">
            <v>4</v>
          </cell>
          <cell r="AB222">
            <v>5</v>
          </cell>
          <cell r="AC222">
            <v>6</v>
          </cell>
          <cell r="AD222">
            <v>7</v>
          </cell>
          <cell r="AE222">
            <v>8</v>
          </cell>
          <cell r="AF222">
            <v>9</v>
          </cell>
          <cell r="AG222">
            <v>10</v>
          </cell>
          <cell r="AH222">
            <v>0</v>
          </cell>
          <cell r="AI222">
            <v>0</v>
          </cell>
          <cell r="AJ222">
            <v>0</v>
          </cell>
          <cell r="AK222">
            <v>0</v>
          </cell>
          <cell r="AL222">
            <v>0</v>
          </cell>
          <cell r="AM222">
            <v>55</v>
          </cell>
        </row>
        <row r="223">
          <cell r="W223">
            <v>149</v>
          </cell>
          <cell r="X223">
            <v>1</v>
          </cell>
          <cell r="Y223">
            <v>2</v>
          </cell>
          <cell r="Z223">
            <v>3</v>
          </cell>
          <cell r="AA223">
            <v>4</v>
          </cell>
          <cell r="AB223">
            <v>5</v>
          </cell>
          <cell r="AC223">
            <v>6</v>
          </cell>
          <cell r="AD223">
            <v>7</v>
          </cell>
          <cell r="AE223">
            <v>8</v>
          </cell>
          <cell r="AF223">
            <v>9</v>
          </cell>
          <cell r="AG223">
            <v>10</v>
          </cell>
          <cell r="AH223">
            <v>0</v>
          </cell>
          <cell r="AI223">
            <v>0</v>
          </cell>
          <cell r="AJ223">
            <v>0</v>
          </cell>
          <cell r="AK223">
            <v>0</v>
          </cell>
          <cell r="AL223">
            <v>0</v>
          </cell>
          <cell r="AM223">
            <v>55</v>
          </cell>
        </row>
        <row r="224">
          <cell r="W224">
            <v>150</v>
          </cell>
          <cell r="X224">
            <v>1</v>
          </cell>
          <cell r="Y224">
            <v>2</v>
          </cell>
          <cell r="Z224">
            <v>3</v>
          </cell>
          <cell r="AA224">
            <v>4</v>
          </cell>
          <cell r="AB224">
            <v>5</v>
          </cell>
          <cell r="AC224">
            <v>6</v>
          </cell>
          <cell r="AD224">
            <v>7</v>
          </cell>
          <cell r="AE224">
            <v>8</v>
          </cell>
          <cell r="AF224">
            <v>9</v>
          </cell>
          <cell r="AG224">
            <v>10</v>
          </cell>
          <cell r="AH224">
            <v>0</v>
          </cell>
          <cell r="AI224">
            <v>0</v>
          </cell>
          <cell r="AJ224">
            <v>0</v>
          </cell>
          <cell r="AK224">
            <v>0</v>
          </cell>
          <cell r="AL224">
            <v>0</v>
          </cell>
          <cell r="AM224">
            <v>55</v>
          </cell>
        </row>
      </sheetData>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ow r="1">
          <cell r="B1">
            <v>0</v>
          </cell>
        </row>
      </sheetData>
      <sheetData sheetId="36"/>
      <sheetData sheetId="37"/>
      <sheetData sheetId="38"/>
      <sheetData sheetId="39"/>
      <sheetData sheetId="4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valuation"/>
      <sheetName val="Summary"/>
      <sheetName val="Detail by Cost Center"/>
      <sheetName val="Sheet2"/>
    </sheetNames>
    <sheetDataSet>
      <sheetData sheetId="0"/>
      <sheetData sheetId="1" refreshError="1"/>
      <sheetData sheetId="2" refreshError="1"/>
      <sheetData sheetId="3"/>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rections"/>
      <sheetName val="Verification"/>
      <sheetName val="Budget Input"/>
      <sheetName val="Rev Edits"/>
      <sheetName val="Narrative"/>
      <sheetName val="Net to Gross"/>
      <sheetName val="Bud Team Report"/>
      <sheetName val="State rate incr form"/>
      <sheetName val="rate incr_curr yr"/>
      <sheetName val="Bud 14"/>
      <sheetName val="Compare CA Care"/>
      <sheetName val="rate incr_prior yr"/>
      <sheetName val="Cost Shift"/>
      <sheetName val="Bud Spread"/>
      <sheetName val="CA rates"/>
      <sheetName val="CA Calc_Proj"/>
      <sheetName val="CA Calc_Budget"/>
      <sheetName val="CA Calc_Budget Rate incr"/>
      <sheetName val="CA's"/>
      <sheetName val="Target to Bud w rate incr"/>
      <sheetName val="Phys IPOp Split"/>
      <sheetName val="Sheet3"/>
      <sheetName val="State Bi Mthly Report"/>
      <sheetName val="Assumptions"/>
      <sheetName val="Prog Rate Inc"/>
      <sheetName val="State"/>
      <sheetName val="State File"/>
      <sheetName val="Report 5"/>
      <sheetName val="Stats"/>
      <sheetName val="Historical"/>
    </sheetNames>
    <sheetDataSet>
      <sheetData sheetId="0"/>
      <sheetData sheetId="1"/>
      <sheetData sheetId="2">
        <row r="10">
          <cell r="C10" t="str">
            <v>REVENUE</v>
          </cell>
        </row>
        <row r="12">
          <cell r="C12" t="str">
            <v>Medicare:</v>
          </cell>
        </row>
        <row r="13">
          <cell r="C13" t="str">
            <v>Medicare IP DRG Revenue</v>
          </cell>
          <cell r="E13">
            <v>73977499</v>
          </cell>
          <cell r="F13">
            <v>0.42165786555785251</v>
          </cell>
          <cell r="H13">
            <v>82899005</v>
          </cell>
          <cell r="I13">
            <v>0.44324372667993378</v>
          </cell>
          <cell r="K13">
            <v>24509371</v>
          </cell>
          <cell r="L13">
            <v>0.50384129747130135</v>
          </cell>
          <cell r="N13">
            <v>74315730.816080868</v>
          </cell>
          <cell r="O13">
            <v>0.50384129747130135</v>
          </cell>
          <cell r="Q13">
            <v>71669592.598335013</v>
          </cell>
          <cell r="R13">
            <v>0.50384129747130135</v>
          </cell>
          <cell r="T13">
            <v>77692106.883745074</v>
          </cell>
          <cell r="U13">
            <v>0.50384129747130135</v>
          </cell>
        </row>
        <row r="14">
          <cell r="C14" t="str">
            <v>Medicare IP Rehab Revenue</v>
          </cell>
          <cell r="E14">
            <v>0</v>
          </cell>
          <cell r="F14">
            <v>0</v>
          </cell>
          <cell r="H14">
            <v>0</v>
          </cell>
          <cell r="I14">
            <v>0</v>
          </cell>
          <cell r="L14">
            <v>0</v>
          </cell>
          <cell r="N14">
            <v>0</v>
          </cell>
          <cell r="O14">
            <v>0</v>
          </cell>
          <cell r="Q14">
            <v>0</v>
          </cell>
          <cell r="R14">
            <v>0</v>
          </cell>
          <cell r="T14">
            <v>0</v>
          </cell>
          <cell r="U14">
            <v>0</v>
          </cell>
        </row>
        <row r="15">
          <cell r="C15" t="str">
            <v>Medicare IP Psych Revenue</v>
          </cell>
          <cell r="E15">
            <v>4746825</v>
          </cell>
          <cell r="F15">
            <v>2.7056011959483157E-2</v>
          </cell>
          <cell r="H15">
            <v>5461658</v>
          </cell>
          <cell r="I15">
            <v>2.9202348638216753E-2</v>
          </cell>
          <cell r="K15">
            <v>2046218</v>
          </cell>
          <cell r="L15">
            <v>4.2064283576642228E-2</v>
          </cell>
          <cell r="N15">
            <v>6204409.9817583794</v>
          </cell>
          <cell r="O15">
            <v>4.2064283576642228E-2</v>
          </cell>
          <cell r="Q15">
            <v>5983491.393042272</v>
          </cell>
          <cell r="R15">
            <v>4.2064283576642228E-2</v>
          </cell>
          <cell r="T15">
            <v>6486294.0612977417</v>
          </cell>
          <cell r="U15">
            <v>4.2064283576642228E-2</v>
          </cell>
        </row>
        <row r="16">
          <cell r="C16" t="str">
            <v>Medicare IP Swing Revenue</v>
          </cell>
          <cell r="E16">
            <v>1580457</v>
          </cell>
          <cell r="F16">
            <v>9.0083083942316972E-3</v>
          </cell>
          <cell r="H16">
            <v>597900</v>
          </cell>
          <cell r="I16">
            <v>3.1968468642287373E-3</v>
          </cell>
          <cell r="K16">
            <v>501152</v>
          </cell>
          <cell r="L16">
            <v>1.0302225785816275E-2</v>
          </cell>
          <cell r="N16">
            <v>1519560.7072062583</v>
          </cell>
          <cell r="O16">
            <v>1.0302225785816275E-2</v>
          </cell>
          <cell r="Q16">
            <v>1465454.1591394078</v>
          </cell>
          <cell r="R16">
            <v>1.0302225785816275E-2</v>
          </cell>
          <cell r="T16">
            <v>1588598.6934957495</v>
          </cell>
          <cell r="U16">
            <v>1.0302225785816275E-2</v>
          </cell>
        </row>
        <row r="17">
          <cell r="C17" t="str">
            <v>Medicare IP U&amp;C Revenue</v>
          </cell>
          <cell r="E17">
            <v>23730078</v>
          </cell>
          <cell r="F17">
            <v>0.1352569926566638</v>
          </cell>
          <cell r="H17">
            <v>23897605</v>
          </cell>
          <cell r="I17">
            <v>0.12777552033254222</v>
          </cell>
          <cell r="K17">
            <v>3464752</v>
          </cell>
          <cell r="L17">
            <v>0.52463905580620918</v>
          </cell>
          <cell r="N17">
            <v>10252355.300658928</v>
          </cell>
          <cell r="O17">
            <v>0.52463905580620918</v>
          </cell>
          <cell r="Q17">
            <v>10094245.877688723</v>
          </cell>
          <cell r="R17">
            <v>0.52463905580620918</v>
          </cell>
          <cell r="T17">
            <v>10942162.27329216</v>
          </cell>
          <cell r="U17">
            <v>0.52463905580620918</v>
          </cell>
        </row>
        <row r="18">
          <cell r="C18" t="str">
            <v>Medicare OP APC Revenue</v>
          </cell>
          <cell r="E18">
            <v>102981808</v>
          </cell>
          <cell r="F18">
            <v>0.39392432468649685</v>
          </cell>
          <cell r="H18">
            <v>84503200</v>
          </cell>
          <cell r="I18">
            <v>0.32084830507024364</v>
          </cell>
          <cell r="K18">
            <v>35338111</v>
          </cell>
          <cell r="L18">
            <v>0.42581626316109489</v>
          </cell>
          <cell r="N18">
            <v>103397838.5436696</v>
          </cell>
          <cell r="O18">
            <v>0.42581626316109489</v>
          </cell>
          <cell r="Q18">
            <v>103667789.02186321</v>
          </cell>
          <cell r="R18">
            <v>0.42581626316109489</v>
          </cell>
          <cell r="T18">
            <v>112375883.19409728</v>
          </cell>
          <cell r="U18">
            <v>0.42581626316109489</v>
          </cell>
        </row>
        <row r="19">
          <cell r="C19" t="str">
            <v>Medicare OP Fee Based Revenue</v>
          </cell>
          <cell r="E19">
            <v>0</v>
          </cell>
          <cell r="F19">
            <v>0</v>
          </cell>
          <cell r="H19">
            <v>14856126</v>
          </cell>
          <cell r="I19">
            <v>5.6406891656292049E-2</v>
          </cell>
          <cell r="L19">
            <v>0</v>
          </cell>
          <cell r="N19">
            <v>0</v>
          </cell>
          <cell r="O19">
            <v>0</v>
          </cell>
          <cell r="Q19">
            <v>0</v>
          </cell>
          <cell r="R19">
            <v>0</v>
          </cell>
          <cell r="T19">
            <v>0</v>
          </cell>
          <cell r="U19">
            <v>0</v>
          </cell>
        </row>
        <row r="20">
          <cell r="C20" t="str">
            <v>Medicare OP U&amp;C Revenue</v>
          </cell>
          <cell r="F20">
            <v>0</v>
          </cell>
          <cell r="I20">
            <v>0</v>
          </cell>
          <cell r="K20">
            <v>5090042</v>
          </cell>
          <cell r="L20">
            <v>0.33768787879692552</v>
          </cell>
          <cell r="N20">
            <v>15187633.578840213</v>
          </cell>
          <cell r="O20">
            <v>0.33768787879692552</v>
          </cell>
          <cell r="Q20">
            <v>16776972.048722187</v>
          </cell>
          <cell r="R20">
            <v>0.33768787879692552</v>
          </cell>
          <cell r="T20">
            <v>18186237.781859942</v>
          </cell>
          <cell r="U20">
            <v>0.33768787879692552</v>
          </cell>
        </row>
        <row r="21">
          <cell r="C21" t="str">
            <v xml:space="preserve">   TOTAL MEDICARE</v>
          </cell>
          <cell r="E21">
            <v>207016667</v>
          </cell>
          <cell r="F21">
            <v>0.46577484459947882</v>
          </cell>
          <cell r="H21">
            <v>212215494</v>
          </cell>
          <cell r="I21">
            <v>0.46195108873737045</v>
          </cell>
          <cell r="K21">
            <v>70949646</v>
          </cell>
          <cell r="L21">
            <v>0.46278124724845171</v>
          </cell>
          <cell r="N21">
            <v>210877528.92821428</v>
          </cell>
          <cell r="O21">
            <v>0.46363212512675006</v>
          </cell>
          <cell r="Q21">
            <v>209657545.09879079</v>
          </cell>
          <cell r="R21">
            <v>0.46116565274720878</v>
          </cell>
          <cell r="T21">
            <v>227271282.88778794</v>
          </cell>
          <cell r="U21">
            <v>0.46116652095362992</v>
          </cell>
        </row>
        <row r="23">
          <cell r="C23" t="str">
            <v>Medicaid:</v>
          </cell>
        </row>
        <row r="24">
          <cell r="C24" t="str">
            <v>Medicaid IP DRG Revenue</v>
          </cell>
          <cell r="E24">
            <v>23162590</v>
          </cell>
          <cell r="F24">
            <v>0.13202241752173399</v>
          </cell>
          <cell r="H24">
            <v>13895774</v>
          </cell>
          <cell r="I24">
            <v>7.4297811570381705E-2</v>
          </cell>
          <cell r="K24">
            <v>5174558</v>
          </cell>
          <cell r="L24">
            <v>0.10637384437815652</v>
          </cell>
          <cell r="N24">
            <v>15689960.359251888</v>
          </cell>
          <cell r="O24">
            <v>0.10637384437815652</v>
          </cell>
          <cell r="Q24">
            <v>15131292.587494606</v>
          </cell>
          <cell r="R24">
            <v>0.10637384437815652</v>
          </cell>
          <cell r="T24">
            <v>16402800.104994053</v>
          </cell>
          <cell r="U24">
            <v>0.10637384437815652</v>
          </cell>
        </row>
        <row r="25">
          <cell r="C25" t="str">
            <v>Medicaid IP Rehab Revenue</v>
          </cell>
          <cell r="E25">
            <v>0</v>
          </cell>
          <cell r="F25">
            <v>0</v>
          </cell>
          <cell r="H25">
            <v>0</v>
          </cell>
          <cell r="I25">
            <v>0</v>
          </cell>
          <cell r="L25">
            <v>0</v>
          </cell>
          <cell r="N25">
            <v>0</v>
          </cell>
          <cell r="O25">
            <v>0</v>
          </cell>
          <cell r="Q25">
            <v>0</v>
          </cell>
          <cell r="R25">
            <v>0</v>
          </cell>
          <cell r="T25">
            <v>0</v>
          </cell>
          <cell r="U25">
            <v>0</v>
          </cell>
        </row>
        <row r="26">
          <cell r="C26" t="str">
            <v>Medicaid IP Psych Revenue</v>
          </cell>
          <cell r="F26">
            <v>0</v>
          </cell>
          <cell r="H26">
            <v>4058984</v>
          </cell>
          <cell r="I26">
            <v>2.1702542686661008E-2</v>
          </cell>
          <cell r="K26">
            <v>1871994</v>
          </cell>
          <cell r="L26">
            <v>3.8482745469824227E-2</v>
          </cell>
          <cell r="N26">
            <v>5676139.2282698108</v>
          </cell>
          <cell r="O26">
            <v>3.8482745469824227E-2</v>
          </cell>
          <cell r="Q26">
            <v>5474030.619819968</v>
          </cell>
          <cell r="R26">
            <v>3.8482745469824227E-2</v>
          </cell>
          <cell r="T26">
            <v>5934022.4575216342</v>
          </cell>
          <cell r="U26">
            <v>3.8482745469824227E-2</v>
          </cell>
        </row>
        <row r="27">
          <cell r="C27" t="str">
            <v>Medicaid IP U&amp;C Revenue</v>
          </cell>
          <cell r="F27">
            <v>0</v>
          </cell>
          <cell r="I27">
            <v>0</v>
          </cell>
          <cell r="K27">
            <v>1093718</v>
          </cell>
          <cell r="L27">
            <v>0.16561277079521289</v>
          </cell>
          <cell r="N27">
            <v>3236360.2170447065</v>
          </cell>
          <cell r="O27">
            <v>0.16561277079521289</v>
          </cell>
          <cell r="Q27">
            <v>3186449.8275356945</v>
          </cell>
          <cell r="R27">
            <v>0.16561277079521289</v>
          </cell>
          <cell r="T27">
            <v>3454111.5315672099</v>
          </cell>
          <cell r="U27">
            <v>0.16561277079521289</v>
          </cell>
        </row>
        <row r="28">
          <cell r="C28" t="str">
            <v>Medicaid OP Revenue</v>
          </cell>
          <cell r="E28">
            <v>38233235</v>
          </cell>
          <cell r="F28">
            <v>0.14624914410082152</v>
          </cell>
          <cell r="H28">
            <v>32629260</v>
          </cell>
          <cell r="I28">
            <v>0.12388930557299957</v>
          </cell>
          <cell r="K28">
            <v>12893112</v>
          </cell>
          <cell r="L28">
            <v>0.15535909014371116</v>
          </cell>
          <cell r="N28">
            <v>37724707.834593907</v>
          </cell>
          <cell r="O28">
            <v>0.15535909014371116</v>
          </cell>
          <cell r="Q28">
            <v>37823199.28338141</v>
          </cell>
          <cell r="R28">
            <v>0.15535909014371113</v>
          </cell>
          <cell r="T28">
            <v>41000347.984656401</v>
          </cell>
          <cell r="U28">
            <v>0.15535909014371116</v>
          </cell>
        </row>
        <row r="29">
          <cell r="C29" t="str">
            <v>Medicaid OP Fee Based Revenue</v>
          </cell>
          <cell r="F29">
            <v>0</v>
          </cell>
          <cell r="H29">
            <v>7068664</v>
          </cell>
          <cell r="I29">
            <v>2.6838851824677035E-2</v>
          </cell>
          <cell r="L29">
            <v>0</v>
          </cell>
          <cell r="N29">
            <v>0</v>
          </cell>
          <cell r="O29">
            <v>0</v>
          </cell>
          <cell r="Q29">
            <v>0</v>
          </cell>
          <cell r="R29">
            <v>0</v>
          </cell>
          <cell r="T29">
            <v>0</v>
          </cell>
          <cell r="U29">
            <v>0</v>
          </cell>
        </row>
        <row r="30">
          <cell r="C30" t="str">
            <v>Medicaid OP U&amp;C Revenue</v>
          </cell>
          <cell r="E30">
            <v>10525220</v>
          </cell>
          <cell r="F30">
            <v>4.0260899096632781E-2</v>
          </cell>
          <cell r="H30">
            <v>10455466</v>
          </cell>
          <cell r="I30">
            <v>3.9698124388420318E-2</v>
          </cell>
          <cell r="K30">
            <v>2760258</v>
          </cell>
          <cell r="L30">
            <v>0.18312337480756427</v>
          </cell>
          <cell r="N30">
            <v>8236039.5232617594</v>
          </cell>
          <cell r="O30">
            <v>0.18312337480756427</v>
          </cell>
          <cell r="Q30">
            <v>9097915.3636181802</v>
          </cell>
          <cell r="R30">
            <v>0.1831233748075643</v>
          </cell>
          <cell r="T30">
            <v>9862140.2981117163</v>
          </cell>
          <cell r="U30">
            <v>0.18312337480756427</v>
          </cell>
        </row>
        <row r="31">
          <cell r="C31" t="str">
            <v>Medicaid Level II Revenue</v>
          </cell>
          <cell r="F31">
            <v>0</v>
          </cell>
          <cell r="H31">
            <v>2731146</v>
          </cell>
          <cell r="I31">
            <v>1.46028692521339E-2</v>
          </cell>
          <cell r="K31">
            <v>563698</v>
          </cell>
          <cell r="L31">
            <v>1.1587989414415313E-2</v>
          </cell>
          <cell r="N31">
            <v>1709208.6463403387</v>
          </cell>
          <cell r="O31">
            <v>1.1587989414415313E-2</v>
          </cell>
          <cell r="Q31">
            <v>1648349.3602710674</v>
          </cell>
          <cell r="R31">
            <v>1.1587989414415313E-2</v>
          </cell>
          <cell r="T31">
            <v>1786862.8805754883</v>
          </cell>
          <cell r="U31">
            <v>1.1587989414415313E-2</v>
          </cell>
        </row>
        <row r="32">
          <cell r="C32" t="str">
            <v>Catamount IP Revenue</v>
          </cell>
          <cell r="E32">
            <v>2760989</v>
          </cell>
          <cell r="F32">
            <v>1.5737119317438802E-2</v>
          </cell>
          <cell r="H32">
            <v>3270131</v>
          </cell>
          <cell r="I32">
            <v>1.748470987283356E-2</v>
          </cell>
          <cell r="K32">
            <v>639019</v>
          </cell>
          <cell r="L32">
            <v>1.3136369842735399E-2</v>
          </cell>
          <cell r="N32">
            <v>1937592.11488378</v>
          </cell>
          <cell r="O32">
            <v>1.3136369842735399E-2</v>
          </cell>
          <cell r="Q32">
            <v>1868600.8462883623</v>
          </cell>
          <cell r="R32">
            <v>1.3136369842735399E-2</v>
          </cell>
          <cell r="T32">
            <v>2025622.4628834375</v>
          </cell>
          <cell r="U32">
            <v>1.3136369842735399E-2</v>
          </cell>
        </row>
        <row r="33">
          <cell r="C33" t="str">
            <v>Catamount OP Revenue</v>
          </cell>
          <cell r="E33">
            <v>6050347</v>
          </cell>
          <cell r="F33">
            <v>2.3143688214271516E-2</v>
          </cell>
          <cell r="H33">
            <v>6343118</v>
          </cell>
          <cell r="I33">
            <v>2.4084042487864998E-2</v>
          </cell>
          <cell r="K33">
            <v>1682298</v>
          </cell>
          <cell r="L33">
            <v>2.0271311273072395E-2</v>
          </cell>
          <cell r="N33">
            <v>4922333.7655580482</v>
          </cell>
          <cell r="O33">
            <v>2.0271311273072395E-2</v>
          </cell>
          <cell r="Q33">
            <v>4935184.966052725</v>
          </cell>
          <cell r="R33">
            <v>2.0271311273072395E-2</v>
          </cell>
          <cell r="T33">
            <v>5349740.4981738683</v>
          </cell>
          <cell r="U33">
            <v>2.0271311273072395E-2</v>
          </cell>
        </row>
        <row r="34">
          <cell r="C34" t="str">
            <v>Catamount IP Physician Revenue</v>
          </cell>
          <cell r="K34">
            <v>72448</v>
          </cell>
          <cell r="L34">
            <v>1.0970208059638392E-2</v>
          </cell>
          <cell r="N34">
            <v>214376.8549154854</v>
          </cell>
          <cell r="O34">
            <v>1.0970208059638392E-2</v>
          </cell>
          <cell r="Q34">
            <v>211070.78525296832</v>
          </cell>
          <cell r="R34">
            <v>1.0970208059638392E-2</v>
          </cell>
          <cell r="T34">
            <v>228800.72581687529</v>
          </cell>
          <cell r="U34">
            <v>1.0970208059638392E-2</v>
          </cell>
        </row>
        <row r="35">
          <cell r="C35" t="str">
            <v>Catamount OP Physician Revenue</v>
          </cell>
          <cell r="K35">
            <v>379863</v>
          </cell>
          <cell r="L35">
            <v>2.5201192977078877E-2</v>
          </cell>
          <cell r="N35">
            <v>1133432.7013724013</v>
          </cell>
          <cell r="O35">
            <v>2.5201192977078877E-2</v>
          </cell>
          <cell r="Q35">
            <v>1252042.8973560054</v>
          </cell>
          <cell r="R35">
            <v>2.520119297707888E-2</v>
          </cell>
          <cell r="T35">
            <v>1357214.506782196</v>
          </cell>
          <cell r="U35">
            <v>2.5201192977078877E-2</v>
          </cell>
        </row>
        <row r="36">
          <cell r="C36" t="str">
            <v xml:space="preserve">   TOTAL MEDICAID</v>
          </cell>
          <cell r="E36">
            <v>80732381</v>
          </cell>
          <cell r="F36">
            <v>0.18164292160312348</v>
          </cell>
          <cell r="H36">
            <v>80452543</v>
          </cell>
          <cell r="I36">
            <v>0.17512924777556588</v>
          </cell>
          <cell r="K36">
            <v>27130966</v>
          </cell>
          <cell r="L36">
            <v>0.1769663838003552</v>
          </cell>
          <cell r="N36">
            <v>80480151.245492131</v>
          </cell>
          <cell r="O36">
            <v>0.17694243546059246</v>
          </cell>
          <cell r="Q36">
            <v>80628136.537071005</v>
          </cell>
          <cell r="R36">
            <v>0.17735077074564046</v>
          </cell>
          <cell r="T36">
            <v>87401663.451082885</v>
          </cell>
          <cell r="U36">
            <v>0.17735069977669293</v>
          </cell>
        </row>
        <row r="38">
          <cell r="C38" t="str">
            <v>Commercial &amp; Self:</v>
          </cell>
        </row>
        <row r="39">
          <cell r="C39" t="str">
            <v>Blue Cross IP Revenue</v>
          </cell>
          <cell r="E39">
            <v>17094911</v>
          </cell>
          <cell r="F39">
            <v>9.7437785564519486E-2</v>
          </cell>
          <cell r="H39">
            <v>20491874</v>
          </cell>
          <cell r="I39">
            <v>0.10956578548096738</v>
          </cell>
          <cell r="K39">
            <v>5497394</v>
          </cell>
          <cell r="L39">
            <v>0.1130104124528919</v>
          </cell>
          <cell r="N39">
            <v>16668842.815017086</v>
          </cell>
          <cell r="O39">
            <v>0.1130104124528919</v>
          </cell>
          <cell r="Q39">
            <v>16075320.265564194</v>
          </cell>
          <cell r="R39">
            <v>0.1130104124528919</v>
          </cell>
          <cell r="T39">
            <v>17426155.988664862</v>
          </cell>
          <cell r="U39">
            <v>0.11301041245289188</v>
          </cell>
        </row>
        <row r="40">
          <cell r="C40" t="str">
            <v>Blue Cross IP Psych Revenue</v>
          </cell>
          <cell r="F40">
            <v>0</v>
          </cell>
          <cell r="H40">
            <v>338345</v>
          </cell>
          <cell r="I40">
            <v>1.8090602981727247E-3</v>
          </cell>
          <cell r="K40">
            <v>152516</v>
          </cell>
          <cell r="L40">
            <v>3.1352848396286057E-3</v>
          </cell>
          <cell r="N40">
            <v>462449.15877871326</v>
          </cell>
          <cell r="O40">
            <v>3.1352848396286057E-3</v>
          </cell>
          <cell r="Q40">
            <v>445982.86854149227</v>
          </cell>
          <cell r="R40">
            <v>3.1352848396286057E-3</v>
          </cell>
          <cell r="T40">
            <v>483459.54588068638</v>
          </cell>
          <cell r="U40">
            <v>3.1352848396286057E-3</v>
          </cell>
        </row>
        <row r="41">
          <cell r="C41" t="str">
            <v>Blue Cross OP Revenue</v>
          </cell>
          <cell r="E41">
            <v>48226857</v>
          </cell>
          <cell r="F41">
            <v>0.18447658323766516</v>
          </cell>
          <cell r="H41">
            <v>53969859</v>
          </cell>
          <cell r="I41">
            <v>0.20491694734672808</v>
          </cell>
          <cell r="K41">
            <v>17364333</v>
          </cell>
          <cell r="L41">
            <v>0.20923629421914727</v>
          </cell>
          <cell r="N41">
            <v>50807313.949308552</v>
          </cell>
          <cell r="O41">
            <v>0.20923629421914727</v>
          </cell>
          <cell r="Q41">
            <v>50939961.390391722</v>
          </cell>
          <cell r="R41">
            <v>0.20923629421914727</v>
          </cell>
          <cell r="T41">
            <v>55218918.095294029</v>
          </cell>
          <cell r="U41">
            <v>0.20923629421914727</v>
          </cell>
        </row>
        <row r="42">
          <cell r="C42" t="str">
            <v>Blue Shield IP Revenue</v>
          </cell>
          <cell r="E42">
            <v>3012018</v>
          </cell>
          <cell r="F42">
            <v>1.7167937522486829E-2</v>
          </cell>
          <cell r="H42">
            <v>3043980</v>
          </cell>
          <cell r="I42">
            <v>1.6275527542691071E-2</v>
          </cell>
          <cell r="K42">
            <v>864959</v>
          </cell>
          <cell r="L42">
            <v>0.13097366653402115</v>
          </cell>
          <cell r="N42">
            <v>2559452.1594915437</v>
          </cell>
          <cell r="O42">
            <v>1.7352418965580589E-2</v>
          </cell>
          <cell r="Q42">
            <v>2519980.8875555187</v>
          </cell>
          <cell r="R42">
            <v>1.771560844645223E-2</v>
          </cell>
          <cell r="T42">
            <v>2731659.2176711382</v>
          </cell>
          <cell r="U42">
            <v>1.7715090756134762E-2</v>
          </cell>
        </row>
        <row r="43">
          <cell r="C43" t="str">
            <v>Blue Shield OP Revenue</v>
          </cell>
          <cell r="E43">
            <v>8497275</v>
          </cell>
          <cell r="F43">
            <v>3.2503637108900363E-2</v>
          </cell>
          <cell r="H43">
            <v>10042855</v>
          </cell>
          <cell r="I43">
            <v>3.8131490935446488E-2</v>
          </cell>
          <cell r="K43">
            <v>3433081</v>
          </cell>
          <cell r="L43">
            <v>0.22776036830895069</v>
          </cell>
          <cell r="N43">
            <v>10243604.33066728</v>
          </cell>
          <cell r="O43">
            <v>0.22776036830895069</v>
          </cell>
          <cell r="Q43">
            <v>11315565.564684775</v>
          </cell>
          <cell r="R43">
            <v>0.22776036830895069</v>
          </cell>
          <cell r="T43">
            <v>12266073.126780784</v>
          </cell>
          <cell r="U43">
            <v>0.22776036830895069</v>
          </cell>
        </row>
        <row r="44">
          <cell r="C44" t="str">
            <v>M'care HMO IP Revenue</v>
          </cell>
          <cell r="E44">
            <v>4897121</v>
          </cell>
          <cell r="F44">
            <v>2.7912670962809059E-2</v>
          </cell>
          <cell r="H44">
            <v>5508728</v>
          </cell>
          <cell r="I44">
            <v>2.9454022131943543E-2</v>
          </cell>
          <cell r="K44">
            <v>1800590</v>
          </cell>
          <cell r="L44">
            <v>3.7014887155359902E-2</v>
          </cell>
          <cell r="N44">
            <v>5459632.6339883246</v>
          </cell>
          <cell r="O44">
            <v>3.7014887155359902E-2</v>
          </cell>
          <cell r="Q44">
            <v>5265233.1117202491</v>
          </cell>
          <cell r="R44">
            <v>3.7014887155359902E-2</v>
          </cell>
          <cell r="T44">
            <v>5707679.3498210358</v>
          </cell>
          <cell r="U44">
            <v>3.7014887155359902E-2</v>
          </cell>
        </row>
        <row r="45">
          <cell r="C45" t="str">
            <v>M'care HMO IP U&amp;C Revenue</v>
          </cell>
          <cell r="F45">
            <v>0</v>
          </cell>
          <cell r="I45">
            <v>0</v>
          </cell>
          <cell r="K45">
            <v>272282</v>
          </cell>
          <cell r="L45">
            <v>4.1229436159651897E-2</v>
          </cell>
          <cell r="N45">
            <v>805694.55071359046</v>
          </cell>
          <cell r="O45">
            <v>4.1229436159651897E-2</v>
          </cell>
          <cell r="Q45">
            <v>793269.31799702847</v>
          </cell>
          <cell r="R45">
            <v>4.1229436159651897E-2</v>
          </cell>
          <cell r="T45">
            <v>859903.92042389628</v>
          </cell>
          <cell r="U45">
            <v>4.1229436159651897E-2</v>
          </cell>
        </row>
        <row r="46">
          <cell r="C46" t="str">
            <v>M'care HMO OP Revenue</v>
          </cell>
          <cell r="E46">
            <v>6355541</v>
          </cell>
          <cell r="F46">
            <v>2.4311111302710308E-2</v>
          </cell>
          <cell r="H46">
            <v>5631031</v>
          </cell>
          <cell r="I46">
            <v>2.1380335326330824E-2</v>
          </cell>
          <cell r="K46">
            <v>2114384</v>
          </cell>
          <cell r="L46">
            <v>2.5477850068658409E-2</v>
          </cell>
          <cell r="N46">
            <v>6186599.3757085176</v>
          </cell>
          <cell r="O46">
            <v>2.5477850068658409E-2</v>
          </cell>
          <cell r="Q46">
            <v>6202751.3135380447</v>
          </cell>
          <cell r="R46">
            <v>2.5477850068658412E-2</v>
          </cell>
          <cell r="T46">
            <v>6723782.4175567329</v>
          </cell>
          <cell r="U46">
            <v>2.5477850068658409E-2</v>
          </cell>
        </row>
        <row r="47">
          <cell r="C47" t="str">
            <v>M'care HMO OP U&amp;C Revenue</v>
          </cell>
          <cell r="E47">
            <v>1506905</v>
          </cell>
          <cell r="F47">
            <v>5.7641883165588381E-3</v>
          </cell>
          <cell r="H47">
            <v>1620239</v>
          </cell>
          <cell r="I47">
            <v>6.151849124751565E-3</v>
          </cell>
          <cell r="K47">
            <v>312265</v>
          </cell>
          <cell r="L47">
            <v>2.0716549190069936E-2</v>
          </cell>
          <cell r="N47">
            <v>931734.23706455459</v>
          </cell>
          <cell r="O47">
            <v>2.0716549190069936E-2</v>
          </cell>
          <cell r="Q47">
            <v>1029237.3180406437</v>
          </cell>
          <cell r="R47">
            <v>2.0716549190069936E-2</v>
          </cell>
          <cell r="T47">
            <v>1115693.2577280295</v>
          </cell>
          <cell r="U47">
            <v>2.0716549190069936E-2</v>
          </cell>
        </row>
        <row r="48">
          <cell r="C48" t="str">
            <v>Pace VT IP Revenue</v>
          </cell>
          <cell r="E48">
            <v>530963</v>
          </cell>
          <cell r="F48">
            <v>3.0263894872979424E-3</v>
          </cell>
          <cell r="H48">
            <v>10441</v>
          </cell>
          <cell r="I48">
            <v>5.5825854004703538E-5</v>
          </cell>
          <cell r="K48">
            <v>1663</v>
          </cell>
          <cell r="L48">
            <v>3.4186437411828079E-5</v>
          </cell>
          <cell r="N48">
            <v>5042.4411278095422</v>
          </cell>
          <cell r="O48">
            <v>3.4186437411828079E-5</v>
          </cell>
          <cell r="Q48">
            <v>4862.8964199461152</v>
          </cell>
          <cell r="R48">
            <v>3.4186437411828079E-5</v>
          </cell>
          <cell r="T48">
            <v>5271.5336410578657</v>
          </cell>
          <cell r="U48">
            <v>3.4186437411828079E-5</v>
          </cell>
        </row>
        <row r="49">
          <cell r="C49" t="str">
            <v>Pace VT OP Revenue</v>
          </cell>
          <cell r="E49">
            <v>676304</v>
          </cell>
          <cell r="F49">
            <v>2.5869869800962957E-3</v>
          </cell>
          <cell r="H49">
            <v>7192</v>
          </cell>
          <cell r="I49">
            <v>2.7307143517230023E-5</v>
          </cell>
          <cell r="L49">
            <v>0</v>
          </cell>
          <cell r="N49">
            <v>0</v>
          </cell>
          <cell r="O49">
            <v>0</v>
          </cell>
          <cell r="Q49">
            <v>0</v>
          </cell>
          <cell r="R49">
            <v>0</v>
          </cell>
          <cell r="T49">
            <v>0</v>
          </cell>
          <cell r="U49">
            <v>0</v>
          </cell>
        </row>
        <row r="50">
          <cell r="C50" t="str">
            <v>Commercial IP Revenue</v>
          </cell>
          <cell r="E50">
            <v>13309288</v>
          </cell>
          <cell r="F50">
            <v>7.5860444676221619E-2</v>
          </cell>
          <cell r="H50">
            <v>14604464</v>
          </cell>
          <cell r="I50">
            <v>7.8087029506843084E-2</v>
          </cell>
          <cell r="K50">
            <v>3186898</v>
          </cell>
          <cell r="L50">
            <v>6.551334276300666E-2</v>
          </cell>
          <cell r="N50">
            <v>9663106.1607540436</v>
          </cell>
          <cell r="O50">
            <v>6.551334276300666E-2</v>
          </cell>
          <cell r="Q50">
            <v>9319034.8015234116</v>
          </cell>
          <cell r="R50">
            <v>6.551334276300666E-2</v>
          </cell>
          <cell r="T50">
            <v>10102128.693698155</v>
          </cell>
          <cell r="U50">
            <v>6.551334276300666E-2</v>
          </cell>
        </row>
        <row r="51">
          <cell r="C51" t="str">
            <v>Commercial OP Revenue</v>
          </cell>
          <cell r="E51">
            <v>34684053</v>
          </cell>
          <cell r="F51">
            <v>0.1326728712649487</v>
          </cell>
          <cell r="H51">
            <v>32841434</v>
          </cell>
          <cell r="I51">
            <v>0.12469490427553361</v>
          </cell>
          <cell r="K51">
            <v>6168639</v>
          </cell>
          <cell r="L51">
            <v>7.4330707936533263E-2</v>
          </cell>
          <cell r="N51">
            <v>18049180.369493533</v>
          </cell>
          <cell r="O51">
            <v>7.4330707936533263E-2</v>
          </cell>
          <cell r="Q51">
            <v>18096303.065096978</v>
          </cell>
          <cell r="R51">
            <v>7.4330707936533263E-2</v>
          </cell>
          <cell r="T51">
            <v>19616392.504131109</v>
          </cell>
          <cell r="U51">
            <v>7.4330707936533263E-2</v>
          </cell>
        </row>
        <row r="52">
          <cell r="C52" t="str">
            <v>Commercial IP Physician Revenue</v>
          </cell>
          <cell r="K52">
            <v>464865</v>
          </cell>
          <cell r="L52">
            <v>7.0390704638413779E-2</v>
          </cell>
          <cell r="N52">
            <v>1375556.2149443342</v>
          </cell>
          <cell r="O52">
            <v>7.0390704638413779E-2</v>
          </cell>
          <cell r="Q52">
            <v>1354342.7090688648</v>
          </cell>
          <cell r="R52">
            <v>7.0390704638413779E-2</v>
          </cell>
          <cell r="T52">
            <v>1468107.4619984229</v>
          </cell>
          <cell r="U52">
            <v>7.0390704638413779E-2</v>
          </cell>
        </row>
        <row r="53">
          <cell r="C53" t="str">
            <v>Commercial OP Physician Revenue</v>
          </cell>
          <cell r="K53">
            <v>1223712</v>
          </cell>
          <cell r="L53">
            <v>8.1184538268710429E-2</v>
          </cell>
          <cell r="N53">
            <v>3651303.7538844901</v>
          </cell>
          <cell r="O53">
            <v>8.1184538268710429E-2</v>
          </cell>
          <cell r="Q53">
            <v>4033401.299966862</v>
          </cell>
          <cell r="R53">
            <v>8.1184538268710429E-2</v>
          </cell>
          <cell r="T53">
            <v>4372207.0286483672</v>
          </cell>
          <cell r="U53">
            <v>8.1184538268710416E-2</v>
          </cell>
        </row>
        <row r="54">
          <cell r="C54" t="str">
            <v>CDPHP IP Revenue</v>
          </cell>
          <cell r="K54">
            <v>157904</v>
          </cell>
          <cell r="L54">
            <v>3.246046429992364E-3</v>
          </cell>
          <cell r="N54">
            <v>478786.30417657126</v>
          </cell>
          <cell r="O54">
            <v>3.246046429992364E-3</v>
          </cell>
          <cell r="Q54">
            <v>461738.30204159435</v>
          </cell>
          <cell r="R54">
            <v>3.246046429992364E-3</v>
          </cell>
          <cell r="T54">
            <v>500538.93449043977</v>
          </cell>
          <cell r="U54">
            <v>3.246046429992364E-3</v>
          </cell>
        </row>
        <row r="55">
          <cell r="C55" t="str">
            <v>CDPHP OP Revenue</v>
          </cell>
          <cell r="K55">
            <v>251175</v>
          </cell>
          <cell r="L55">
            <v>3.0266020699150561E-3</v>
          </cell>
          <cell r="N55">
            <v>734927.57143148407</v>
          </cell>
          <cell r="O55">
            <v>3.0266020699150561E-3</v>
          </cell>
          <cell r="Q55">
            <v>736846.31607972737</v>
          </cell>
          <cell r="R55">
            <v>3.0266020699150561E-3</v>
          </cell>
          <cell r="T55">
            <v>798741.40587982722</v>
          </cell>
          <cell r="U55">
            <v>3.0266020699150561E-3</v>
          </cell>
        </row>
        <row r="56">
          <cell r="C56" t="str">
            <v>CDPHP IP Physician Revenue</v>
          </cell>
          <cell r="K56">
            <v>30485</v>
          </cell>
          <cell r="L56">
            <v>4.6160942013316643E-3</v>
          </cell>
          <cell r="N56">
            <v>90206.471153083228</v>
          </cell>
          <cell r="O56">
            <v>4.6160942013316643E-3</v>
          </cell>
          <cell r="Q56">
            <v>88815.328075816302</v>
          </cell>
          <cell r="R56">
            <v>4.6160942013316643E-3</v>
          </cell>
          <cell r="T56">
            <v>96275.813363066525</v>
          </cell>
          <cell r="U56">
            <v>4.6160942013316643E-3</v>
          </cell>
        </row>
        <row r="57">
          <cell r="C57" t="str">
            <v>CDPHP OP Physician Revenue</v>
          </cell>
          <cell r="K57">
            <v>46750</v>
          </cell>
          <cell r="L57">
            <v>3.1015281079716569E-3</v>
          </cell>
          <cell r="N57">
            <v>139492.34010461604</v>
          </cell>
          <cell r="O57">
            <v>3.1015281079716573E-3</v>
          </cell>
          <cell r="Q57">
            <v>154089.77829215597</v>
          </cell>
          <cell r="R57">
            <v>3.1015281079716569E-3</v>
          </cell>
          <cell r="T57">
            <v>167033.32041306383</v>
          </cell>
          <cell r="U57">
            <v>3.1015281079716569E-3</v>
          </cell>
        </row>
        <row r="58">
          <cell r="C58" t="str">
            <v>CIGNA IP Revenue</v>
          </cell>
          <cell r="K58">
            <v>1255621</v>
          </cell>
          <cell r="L58">
            <v>2.5811911442860484E-2</v>
          </cell>
          <cell r="N58">
            <v>3807212.8510771771</v>
          </cell>
          <cell r="O58">
            <v>2.5811911442860484E-2</v>
          </cell>
          <cell r="Q58">
            <v>3671650.5506368978</v>
          </cell>
          <cell r="R58">
            <v>2.5811911442860484E-2</v>
          </cell>
          <cell r="T58">
            <v>3980185.4130599634</v>
          </cell>
          <cell r="U58">
            <v>2.5811911442860484E-2</v>
          </cell>
        </row>
        <row r="59">
          <cell r="C59" t="str">
            <v>CIGNA OP Revenue</v>
          </cell>
          <cell r="K59">
            <v>4078368</v>
          </cell>
          <cell r="L59">
            <v>4.9143414076541561E-2</v>
          </cell>
          <cell r="N59">
            <v>11933134.625834094</v>
          </cell>
          <cell r="O59">
            <v>4.9143414076541561E-2</v>
          </cell>
          <cell r="Q59">
            <v>11964289.584622057</v>
          </cell>
          <cell r="R59">
            <v>4.9143414076541561E-2</v>
          </cell>
          <cell r="T59">
            <v>12969289.897542745</v>
          </cell>
          <cell r="U59">
            <v>4.9143414076541561E-2</v>
          </cell>
        </row>
        <row r="60">
          <cell r="C60" t="str">
            <v>CIGNA IP Physician Revenue</v>
          </cell>
          <cell r="K60">
            <v>181833</v>
          </cell>
          <cell r="L60">
            <v>2.753348390719175E-2</v>
          </cell>
          <cell r="N60">
            <v>538051.93600717012</v>
          </cell>
          <cell r="O60">
            <v>2.753348390719175E-2</v>
          </cell>
          <cell r="Q60">
            <v>529754.22502902756</v>
          </cell>
          <cell r="R60">
            <v>2.753348390719175E-2</v>
          </cell>
          <cell r="T60">
            <v>574253.56638499186</v>
          </cell>
          <cell r="U60">
            <v>2.7533483907191753E-2</v>
          </cell>
        </row>
        <row r="61">
          <cell r="C61" t="str">
            <v>CIGNA OP Physician Revenue</v>
          </cell>
          <cell r="K61">
            <v>813967</v>
          </cell>
          <cell r="L61">
            <v>5.4000888330724403E-2</v>
          </cell>
          <cell r="N61">
            <v>2428709.3389932406</v>
          </cell>
          <cell r="O61">
            <v>5.4000888330724403E-2</v>
          </cell>
          <cell r="Q61">
            <v>2682866.1939493334</v>
          </cell>
          <cell r="R61">
            <v>5.4000888330724403E-2</v>
          </cell>
          <cell r="T61">
            <v>2908226.9672012907</v>
          </cell>
          <cell r="U61">
            <v>5.4000888330724403E-2</v>
          </cell>
        </row>
        <row r="62">
          <cell r="C62" t="str">
            <v>Workers Comp IP Revenue</v>
          </cell>
          <cell r="E62">
            <v>669929</v>
          </cell>
          <cell r="F62">
            <v>3.8184696162181231E-3</v>
          </cell>
          <cell r="H62">
            <v>405571</v>
          </cell>
          <cell r="I62">
            <v>2.1685037290050395E-3</v>
          </cell>
          <cell r="K62">
            <v>30212</v>
          </cell>
          <cell r="L62">
            <v>6.2107074388824412E-4</v>
          </cell>
          <cell r="N62">
            <v>91606.873934685442</v>
          </cell>
          <cell r="O62">
            <v>6.2107074388824412E-4</v>
          </cell>
          <cell r="Q62">
            <v>88345.055104877945</v>
          </cell>
          <cell r="R62">
            <v>6.2107074388824412E-4</v>
          </cell>
          <cell r="T62">
            <v>95768.836057510678</v>
          </cell>
          <cell r="U62">
            <v>6.2107074388824412E-4</v>
          </cell>
        </row>
        <row r="63">
          <cell r="C63" t="str">
            <v>Workers Comp OP Revenue</v>
          </cell>
          <cell r="E63">
            <v>3687814</v>
          </cell>
          <cell r="F63">
            <v>1.4106565690897646E-2</v>
          </cell>
          <cell r="H63">
            <v>3405863</v>
          </cell>
          <cell r="I63">
            <v>1.2931644847194605E-2</v>
          </cell>
          <cell r="K63">
            <v>985461</v>
          </cell>
          <cell r="L63">
            <v>1.1874582671127943E-2</v>
          </cell>
          <cell r="N63">
            <v>2883417.7743423576</v>
          </cell>
          <cell r="O63">
            <v>1.1874582671127943E-2</v>
          </cell>
          <cell r="Q63">
            <v>2890945.784772546</v>
          </cell>
          <cell r="R63">
            <v>1.1874582671127943E-2</v>
          </cell>
          <cell r="T63">
            <v>3133785.2277485435</v>
          </cell>
          <cell r="U63">
            <v>1.1874582671127943E-2</v>
          </cell>
        </row>
        <row r="64">
          <cell r="C64" t="str">
            <v>Workers Comp IP Physician Revenue</v>
          </cell>
          <cell r="K64">
            <v>9051</v>
          </cell>
          <cell r="L64">
            <v>1.3705188983517433E-3</v>
          </cell>
          <cell r="N64">
            <v>26782.311642006112</v>
          </cell>
          <cell r="O64">
            <v>1.3705188983517433E-3</v>
          </cell>
          <cell r="Q64">
            <v>26369.281102647641</v>
          </cell>
          <cell r="R64">
            <v>1.3705188983517433E-3</v>
          </cell>
          <cell r="T64">
            <v>28584.300040974747</v>
          </cell>
          <cell r="U64">
            <v>1.3705188983517433E-3</v>
          </cell>
        </row>
        <row r="65">
          <cell r="C65" t="str">
            <v>Workers Comp OP Physician Revenue</v>
          </cell>
          <cell r="K65">
            <v>438484</v>
          </cell>
          <cell r="L65">
            <v>2.9090277024510034E-2</v>
          </cell>
          <cell r="N65">
            <v>1308345.6525867905</v>
          </cell>
          <cell r="O65">
            <v>2.9090277024510031E-2</v>
          </cell>
          <cell r="Q65">
            <v>1445259.9432012348</v>
          </cell>
          <cell r="R65">
            <v>2.9090277024510034E-2</v>
          </cell>
          <cell r="T65">
            <v>1566661.7854118049</v>
          </cell>
          <cell r="U65">
            <v>2.9090277024510031E-2</v>
          </cell>
        </row>
        <row r="66">
          <cell r="C66" t="str">
            <v>Selfpay IP Revenue</v>
          </cell>
          <cell r="E66">
            <v>5971703</v>
          </cell>
          <cell r="F66">
            <v>3.4037586763042971E-2</v>
          </cell>
          <cell r="H66">
            <v>5812433</v>
          </cell>
          <cell r="I66">
            <v>3.1077869559440766E-2</v>
          </cell>
          <cell r="K66">
            <v>1256214</v>
          </cell>
          <cell r="L66">
            <v>2.5824101796068671E-2</v>
          </cell>
          <cell r="N66">
            <v>3809010.9073542613</v>
          </cell>
          <cell r="O66">
            <v>2.5824101796068671E-2</v>
          </cell>
          <cell r="Q66">
            <v>3673384.5840566382</v>
          </cell>
          <cell r="R66">
            <v>2.5824101796068671E-2</v>
          </cell>
          <cell r="T66">
            <v>3982065.1601731009</v>
          </cell>
          <cell r="U66">
            <v>2.5824101796068671E-2</v>
          </cell>
        </row>
        <row r="67">
          <cell r="C67" t="str">
            <v>Selfpay OP Revenue</v>
          </cell>
          <cell r="E67">
            <v>7586791</v>
          </cell>
          <cell r="F67">
            <v>2.9020868629657307E-2</v>
          </cell>
          <cell r="H67">
            <v>8987185</v>
          </cell>
          <cell r="I67">
            <v>3.4123241186164756E-2</v>
          </cell>
          <cell r="K67">
            <v>2113225</v>
          </cell>
          <cell r="L67">
            <v>2.5463884380198046E-2</v>
          </cell>
          <cell r="N67">
            <v>6183208.1900599096</v>
          </cell>
          <cell r="O67">
            <v>2.5463884380198046E-2</v>
          </cell>
          <cell r="Q67">
            <v>6199351.2742015803</v>
          </cell>
          <cell r="R67">
            <v>2.5463884380198046E-2</v>
          </cell>
          <cell r="T67">
            <v>6720096.7749194689</v>
          </cell>
          <cell r="U67">
            <v>2.5463884380198046E-2</v>
          </cell>
        </row>
        <row r="68">
          <cell r="C68" t="str">
            <v>Selfpay IP Physician Revenue</v>
          </cell>
          <cell r="K68">
            <v>149675</v>
          </cell>
          <cell r="L68">
            <v>2.266406099997759E-2</v>
          </cell>
          <cell r="N68">
            <v>442894.98342915304</v>
          </cell>
          <cell r="O68">
            <v>2.266406099997759E-2</v>
          </cell>
          <cell r="Q68">
            <v>436064.76069371181</v>
          </cell>
          <cell r="R68">
            <v>2.266406099997759E-2</v>
          </cell>
          <cell r="T68">
            <v>472694.1894412656</v>
          </cell>
          <cell r="U68">
            <v>2.266406099997759E-2</v>
          </cell>
        </row>
        <row r="69">
          <cell r="C69" t="str">
            <v>Selfpay OP Physician Revenue</v>
          </cell>
          <cell r="K69">
            <v>574793</v>
          </cell>
          <cell r="L69">
            <v>3.8133404187494176E-2</v>
          </cell>
          <cell r="N69">
            <v>1715063.5432246539</v>
          </cell>
          <cell r="O69">
            <v>3.8133404187494176E-2</v>
          </cell>
          <cell r="Q69">
            <v>1894539.592168625</v>
          </cell>
          <cell r="R69">
            <v>3.8133404187494176E-2</v>
          </cell>
          <cell r="T69">
            <v>2053680.9270628064</v>
          </cell>
          <cell r="U69">
            <v>3.8133404187494176E-2</v>
          </cell>
        </row>
        <row r="70">
          <cell r="C70" t="str">
            <v xml:space="preserve">   TOTAL COMMERCIAL AND SELF</v>
          </cell>
          <cell r="E70">
            <v>156707473</v>
          </cell>
          <cell r="F70">
            <v>0.35258223379739773</v>
          </cell>
          <cell r="H70">
            <v>166721494</v>
          </cell>
          <cell r="I70">
            <v>0.36291966348706367</v>
          </cell>
          <cell r="K70">
            <v>55230799</v>
          </cell>
          <cell r="L70">
            <v>0.36025236895119306</v>
          </cell>
          <cell r="N70">
            <v>163480363.82629365</v>
          </cell>
          <cell r="O70">
            <v>0.35942543941265748</v>
          </cell>
          <cell r="Q70">
            <v>164339557.36413819</v>
          </cell>
          <cell r="R70">
            <v>0.36148357650715074</v>
          </cell>
          <cell r="T70">
            <v>178145314.66112912</v>
          </cell>
          <cell r="U70">
            <v>0.36148277926967715</v>
          </cell>
        </row>
        <row r="72">
          <cell r="C72" t="str">
            <v>Total IP Revenue</v>
          </cell>
          <cell r="E72">
            <v>175444371</v>
          </cell>
          <cell r="F72">
            <v>0.39473910880025093</v>
          </cell>
          <cell r="H72">
            <v>187028039</v>
          </cell>
          <cell r="I72">
            <v>0.40712298905218197</v>
          </cell>
          <cell r="K72">
            <v>48645022</v>
          </cell>
          <cell r="L72">
            <v>0.31729550776882487</v>
          </cell>
          <cell r="N72">
            <v>147498292</v>
          </cell>
          <cell r="O72">
            <v>0.32428749957424402</v>
          </cell>
          <cell r="Q72">
            <v>142246364</v>
          </cell>
          <cell r="R72">
            <v>0.31288708104478996</v>
          </cell>
          <cell r="T72">
            <v>154199561</v>
          </cell>
          <cell r="U72">
            <v>0.31289335887656977</v>
          </cell>
        </row>
        <row r="73">
          <cell r="C73" t="str">
            <v>Total OP Revenue</v>
          </cell>
          <cell r="E73">
            <v>261425359</v>
          </cell>
          <cell r="F73">
            <v>0.58819107527505488</v>
          </cell>
          <cell r="H73">
            <v>263374307</v>
          </cell>
          <cell r="I73">
            <v>0.57331368964087259</v>
          </cell>
          <cell r="K73">
            <v>82989106</v>
          </cell>
          <cell r="L73">
            <v>0.54131069213106386</v>
          </cell>
          <cell r="N73">
            <v>242822662</v>
          </cell>
          <cell r="O73">
            <v>0.53386620843000543</v>
          </cell>
          <cell r="Q73">
            <v>243456622</v>
          </cell>
          <cell r="R73">
            <v>0.53551057247835732</v>
          </cell>
          <cell r="T73">
            <v>263906978</v>
          </cell>
          <cell r="U73">
            <v>0.53550568005433552</v>
          </cell>
        </row>
        <row r="74">
          <cell r="C74" t="str">
            <v>Total IP Physician Revenue</v>
          </cell>
          <cell r="K74">
            <v>6604068</v>
          </cell>
          <cell r="L74">
            <v>4.3076167370216169E-2</v>
          </cell>
          <cell r="N74">
            <v>19541731</v>
          </cell>
          <cell r="O74">
            <v>4.2964152312641633E-2</v>
          </cell>
          <cell r="Q74">
            <v>19240363</v>
          </cell>
          <cell r="R74">
            <v>4.2321370107654757E-2</v>
          </cell>
          <cell r="T74">
            <v>20856553</v>
          </cell>
          <cell r="U74">
            <v>4.2320982501092834E-2</v>
          </cell>
        </row>
        <row r="75">
          <cell r="C75" t="str">
            <v>Total OP Physician Revenue</v>
          </cell>
          <cell r="K75">
            <v>15073215</v>
          </cell>
          <cell r="L75">
            <v>9.8317632729895105E-2</v>
          </cell>
          <cell r="N75">
            <v>44975359</v>
          </cell>
          <cell r="O75">
            <v>9.8882139683108813E-2</v>
          </cell>
          <cell r="Q75">
            <v>49681890</v>
          </cell>
          <cell r="R75">
            <v>0.10928097636919802</v>
          </cell>
          <cell r="T75">
            <v>53855169</v>
          </cell>
          <cell r="U75">
            <v>0.10927997856800198</v>
          </cell>
        </row>
        <row r="76">
          <cell r="C76" t="str">
            <v>Total Revenue</v>
          </cell>
          <cell r="E76">
            <v>444456521</v>
          </cell>
          <cell r="H76">
            <v>459389531</v>
          </cell>
          <cell r="K76">
            <v>153311411</v>
          </cell>
          <cell r="N76">
            <v>454838044.00000006</v>
          </cell>
          <cell r="Q76">
            <v>454625239</v>
          </cell>
          <cell r="T76">
            <v>492818260.99999994</v>
          </cell>
        </row>
        <row r="77">
          <cell r="K77">
            <v>153311410</v>
          </cell>
          <cell r="N77" t="str">
            <v>BALANCES</v>
          </cell>
          <cell r="Q77" t="str">
            <v>BALANCES</v>
          </cell>
          <cell r="T77" t="str">
            <v>BALANCES</v>
          </cell>
        </row>
        <row r="78">
          <cell r="C78" t="str">
            <v>Other Payor Revenue</v>
          </cell>
          <cell r="E78">
            <v>55172311</v>
          </cell>
          <cell r="H78">
            <v>53275964</v>
          </cell>
          <cell r="K78">
            <v>11188207</v>
          </cell>
          <cell r="N78">
            <v>33241403.4219543</v>
          </cell>
          <cell r="Q78">
            <v>32988124.939265598</v>
          </cell>
          <cell r="T78">
            <v>35759538.818706229</v>
          </cell>
        </row>
        <row r="79">
          <cell r="C79" t="str">
            <v>Medicaid IP Revenue (w/ Level II)</v>
          </cell>
          <cell r="E79">
            <v>23162590</v>
          </cell>
          <cell r="H79">
            <v>16626920</v>
          </cell>
          <cell r="K79">
            <v>5738256</v>
          </cell>
          <cell r="N79">
            <v>17399169.005592227</v>
          </cell>
          <cell r="Q79">
            <v>16779641.947765674</v>
          </cell>
          <cell r="T79">
            <v>18189662.98556954</v>
          </cell>
        </row>
        <row r="81">
          <cell r="C81" t="str">
            <v>Bad Debt Expense</v>
          </cell>
          <cell r="E81">
            <v>6872448</v>
          </cell>
          <cell r="H81">
            <v>9647180</v>
          </cell>
          <cell r="K81">
            <v>1566557.8</v>
          </cell>
          <cell r="N81">
            <v>7601598.9240000024</v>
          </cell>
          <cell r="Q81">
            <v>9092504.7800000012</v>
          </cell>
          <cell r="T81">
            <v>9856365.2200000025</v>
          </cell>
        </row>
        <row r="82">
          <cell r="C82" t="str">
            <v>Doubtful Accounts % of Gross Revenue</v>
          </cell>
          <cell r="E82">
            <v>1.5462587846697382E-2</v>
          </cell>
          <cell r="H82">
            <v>2.0999999671302914E-2</v>
          </cell>
          <cell r="K82">
            <v>1.0218142209910259E-2</v>
          </cell>
          <cell r="N82">
            <v>1.6712759682872967E-2</v>
          </cell>
          <cell r="Q82">
            <v>2.0000000000000004E-2</v>
          </cell>
          <cell r="T82">
            <v>2.0000000000000007E-2</v>
          </cell>
        </row>
        <row r="83">
          <cell r="T83">
            <v>0</v>
          </cell>
          <cell r="W83" t="str">
            <v>Bad Debt Adder</v>
          </cell>
        </row>
        <row r="84">
          <cell r="C84" t="str">
            <v>DAYS</v>
          </cell>
        </row>
        <row r="86">
          <cell r="C86" t="str">
            <v>Medicare IP DRG Days</v>
          </cell>
          <cell r="E86">
            <v>12714</v>
          </cell>
          <cell r="F86">
            <v>0.4275481723105895</v>
          </cell>
          <cell r="H86">
            <v>14494</v>
          </cell>
          <cell r="I86">
            <v>0.47398541482716899</v>
          </cell>
          <cell r="K86">
            <v>4046</v>
          </cell>
          <cell r="L86">
            <v>0.4225587467362924</v>
          </cell>
          <cell r="N86">
            <v>12497.174934725848</v>
          </cell>
          <cell r="O86">
            <v>0.4225587467362924</v>
          </cell>
          <cell r="Q86">
            <v>12027.289608355091</v>
          </cell>
          <cell r="R86">
            <v>0.4225587467362924</v>
          </cell>
          <cell r="T86">
            <v>12027.289608355091</v>
          </cell>
          <cell r="U86">
            <v>0.4225587467362924</v>
          </cell>
        </row>
        <row r="87">
          <cell r="C87" t="str">
            <v>Medicare Rehab Days</v>
          </cell>
          <cell r="E87">
            <v>0</v>
          </cell>
          <cell r="F87">
            <v>0</v>
          </cell>
          <cell r="H87">
            <v>0</v>
          </cell>
          <cell r="I87">
            <v>0</v>
          </cell>
          <cell r="L87">
            <v>0</v>
          </cell>
          <cell r="N87">
            <v>0</v>
          </cell>
          <cell r="O87">
            <v>0</v>
          </cell>
          <cell r="Q87">
            <v>0</v>
          </cell>
          <cell r="R87">
            <v>0</v>
          </cell>
          <cell r="T87">
            <v>0</v>
          </cell>
          <cell r="U87">
            <v>0</v>
          </cell>
        </row>
        <row r="88">
          <cell r="C88" t="str">
            <v>Medicare Psych Days</v>
          </cell>
          <cell r="E88">
            <v>2592</v>
          </cell>
          <cell r="F88">
            <v>8.7164138951474596E-2</v>
          </cell>
          <cell r="H88">
            <v>2853</v>
          </cell>
          <cell r="I88">
            <v>9.3299323064848422E-2</v>
          </cell>
          <cell r="K88">
            <v>884</v>
          </cell>
          <cell r="L88">
            <v>9.2323759791122714E-2</v>
          </cell>
          <cell r="N88">
            <v>2730.4751958224542</v>
          </cell>
          <cell r="O88">
            <v>9.2323759791122714E-2</v>
          </cell>
          <cell r="Q88">
            <v>2627.8111749347258</v>
          </cell>
          <cell r="R88">
            <v>9.2323759791122714E-2</v>
          </cell>
          <cell r="T88">
            <v>2627.8111749347258</v>
          </cell>
          <cell r="U88">
            <v>9.2323759791122714E-2</v>
          </cell>
        </row>
        <row r="89">
          <cell r="C89" t="str">
            <v>Medicare Swing Days</v>
          </cell>
          <cell r="E89">
            <v>617</v>
          </cell>
          <cell r="F89">
            <v>2.0748562397013823E-2</v>
          </cell>
          <cell r="H89">
            <v>224</v>
          </cell>
          <cell r="I89">
            <v>7.3252885967494035E-3</v>
          </cell>
          <cell r="K89">
            <v>181</v>
          </cell>
          <cell r="L89">
            <v>1.8903394255874673E-2</v>
          </cell>
          <cell r="N89">
            <v>559.06788511749346</v>
          </cell>
          <cell r="O89">
            <v>1.8903394255874673E-2</v>
          </cell>
          <cell r="Q89">
            <v>538.04731070496075</v>
          </cell>
          <cell r="R89">
            <v>1.8903394255874669E-2</v>
          </cell>
          <cell r="T89">
            <v>538.04731070496075</v>
          </cell>
          <cell r="U89">
            <v>1.8903394255874669E-2</v>
          </cell>
        </row>
        <row r="90">
          <cell r="C90" t="str">
            <v>Medicaid DRG Days</v>
          </cell>
          <cell r="E90">
            <v>3487</v>
          </cell>
          <cell r="F90">
            <v>0.11726132427615428</v>
          </cell>
          <cell r="H90">
            <v>3403</v>
          </cell>
          <cell r="I90">
            <v>0.11128552274436705</v>
          </cell>
          <cell r="K90">
            <v>1122</v>
          </cell>
          <cell r="L90">
            <v>0.11718015665796344</v>
          </cell>
          <cell r="N90">
            <v>3465.603133159269</v>
          </cell>
          <cell r="O90">
            <v>0.11718015665796344</v>
          </cell>
          <cell r="Q90">
            <v>3335.2987989556136</v>
          </cell>
          <cell r="R90">
            <v>0.11718015665796344</v>
          </cell>
          <cell r="T90">
            <v>3335.2987989556136</v>
          </cell>
          <cell r="U90">
            <v>0.11718015665796344</v>
          </cell>
        </row>
        <row r="91">
          <cell r="C91" t="str">
            <v>Medicaid Rehab Days</v>
          </cell>
          <cell r="E91">
            <v>0</v>
          </cell>
          <cell r="F91">
            <v>0</v>
          </cell>
          <cell r="H91">
            <v>0</v>
          </cell>
          <cell r="I91">
            <v>0</v>
          </cell>
          <cell r="K91">
            <v>0</v>
          </cell>
          <cell r="L91">
            <v>0</v>
          </cell>
          <cell r="N91">
            <v>0</v>
          </cell>
          <cell r="O91">
            <v>0</v>
          </cell>
          <cell r="Q91">
            <v>0</v>
          </cell>
          <cell r="R91">
            <v>0</v>
          </cell>
          <cell r="T91">
            <v>0</v>
          </cell>
          <cell r="U91">
            <v>0</v>
          </cell>
        </row>
        <row r="92">
          <cell r="C92" t="str">
            <v>Medicaid Psych Days</v>
          </cell>
          <cell r="E92">
            <v>2340</v>
          </cell>
          <cell r="F92">
            <v>7.8689847664525678E-2</v>
          </cell>
          <cell r="H92">
            <v>1984</v>
          </cell>
          <cell r="I92">
            <v>6.4881127571208994E-2</v>
          </cell>
          <cell r="K92">
            <v>1021</v>
          </cell>
          <cell r="L92">
            <v>0.10663185378590079</v>
          </cell>
          <cell r="N92">
            <v>3153.6370757180157</v>
          </cell>
          <cell r="O92">
            <v>0.10663185378590079</v>
          </cell>
          <cell r="Q92">
            <v>3035.0624543080939</v>
          </cell>
          <cell r="R92">
            <v>0.10663185378590079</v>
          </cell>
          <cell r="T92">
            <v>3035.0624543080939</v>
          </cell>
          <cell r="U92">
            <v>0.10663185378590079</v>
          </cell>
        </row>
        <row r="93">
          <cell r="C93" t="str">
            <v>Catamount Days</v>
          </cell>
          <cell r="E93">
            <v>354</v>
          </cell>
          <cell r="F93">
            <v>1.1904361569761577E-2</v>
          </cell>
          <cell r="H93">
            <v>448</v>
          </cell>
          <cell r="I93">
            <v>1.4650577193498807E-2</v>
          </cell>
          <cell r="K93">
            <v>137</v>
          </cell>
          <cell r="L93">
            <v>1.4308093994778068E-2</v>
          </cell>
          <cell r="N93">
            <v>423.16187989556136</v>
          </cell>
          <cell r="O93">
            <v>1.4308093994778068E-2</v>
          </cell>
          <cell r="Q93">
            <v>407.25127937336816</v>
          </cell>
          <cell r="R93">
            <v>1.4308093994778068E-2</v>
          </cell>
          <cell r="T93">
            <v>407.25127937336816</v>
          </cell>
          <cell r="U93">
            <v>1.4308093994778068E-2</v>
          </cell>
        </row>
        <row r="94">
          <cell r="C94" t="str">
            <v>Pace VT Days</v>
          </cell>
          <cell r="E94">
            <v>250</v>
          </cell>
          <cell r="F94">
            <v>8.4070350068937687E-3</v>
          </cell>
          <cell r="H94">
            <v>0</v>
          </cell>
          <cell r="I94">
            <v>0</v>
          </cell>
          <cell r="K94">
            <v>0</v>
          </cell>
          <cell r="L94">
            <v>0</v>
          </cell>
          <cell r="N94">
            <v>0</v>
          </cell>
          <cell r="O94">
            <v>0</v>
          </cell>
          <cell r="Q94">
            <v>0</v>
          </cell>
          <cell r="R94">
            <v>0</v>
          </cell>
          <cell r="T94">
            <v>0</v>
          </cell>
          <cell r="U94">
            <v>0</v>
          </cell>
        </row>
        <row r="95">
          <cell r="C95" t="str">
            <v>Medicaid Level II Days</v>
          </cell>
          <cell r="E95">
            <v>860</v>
          </cell>
          <cell r="F95">
            <v>2.8920200423714564E-2</v>
          </cell>
          <cell r="H95">
            <v>1002</v>
          </cell>
          <cell r="I95">
            <v>3.2767585597959385E-2</v>
          </cell>
          <cell r="K95">
            <v>160</v>
          </cell>
          <cell r="L95">
            <v>1.671018276762402E-2</v>
          </cell>
          <cell r="N95">
            <v>494.20365535248038</v>
          </cell>
          <cell r="O95">
            <v>1.671018276762402E-2</v>
          </cell>
          <cell r="Q95">
            <v>475.6219321148825</v>
          </cell>
          <cell r="R95">
            <v>1.671018276762402E-2</v>
          </cell>
          <cell r="T95">
            <v>475.6219321148825</v>
          </cell>
          <cell r="U95">
            <v>1.671018276762402E-2</v>
          </cell>
        </row>
        <row r="96">
          <cell r="C96" t="str">
            <v>BCBS Days</v>
          </cell>
          <cell r="E96">
            <v>2423</v>
          </cell>
          <cell r="F96">
            <v>8.1480983286814412E-2</v>
          </cell>
          <cell r="H96">
            <v>2689</v>
          </cell>
          <cell r="I96">
            <v>8.7936165342228326E-2</v>
          </cell>
          <cell r="K96">
            <v>722</v>
          </cell>
          <cell r="L96">
            <v>7.5404699738903389E-2</v>
          </cell>
          <cell r="N96">
            <v>2230.0939947780676</v>
          </cell>
          <cell r="O96">
            <v>7.5404699738903389E-2</v>
          </cell>
          <cell r="Q96">
            <v>2146.243968668407</v>
          </cell>
          <cell r="R96">
            <v>7.5404699738903389E-2</v>
          </cell>
          <cell r="T96">
            <v>2146.243968668407</v>
          </cell>
          <cell r="U96">
            <v>7.5404699738903389E-2</v>
          </cell>
        </row>
        <row r="97">
          <cell r="C97" t="str">
            <v>BCBS Psych Days</v>
          </cell>
          <cell r="E97">
            <v>257</v>
          </cell>
          <cell r="F97">
            <v>8.642431987086795E-3</v>
          </cell>
          <cell r="H97">
            <v>294</v>
          </cell>
          <cell r="I97">
            <v>9.6144412832335924E-3</v>
          </cell>
          <cell r="K97">
            <v>113</v>
          </cell>
          <cell r="L97">
            <v>1.1801566579634465E-2</v>
          </cell>
          <cell r="N97">
            <v>349.0313315926893</v>
          </cell>
          <cell r="O97">
            <v>1.1801566579634465E-2</v>
          </cell>
          <cell r="Q97">
            <v>335.90798955613576</v>
          </cell>
          <cell r="R97">
            <v>1.1801566579634465E-2</v>
          </cell>
          <cell r="T97">
            <v>335.90798955613576</v>
          </cell>
          <cell r="U97">
            <v>1.1801566579634465E-2</v>
          </cell>
        </row>
        <row r="98">
          <cell r="C98" t="str">
            <v>M'care HMO Days</v>
          </cell>
          <cell r="E98">
            <v>895</v>
          </cell>
          <cell r="F98">
            <v>3.0097185324679691E-2</v>
          </cell>
          <cell r="H98">
            <v>866</v>
          </cell>
          <cell r="I98">
            <v>2.8320088949932959E-2</v>
          </cell>
          <cell r="K98">
            <v>353</v>
          </cell>
          <cell r="L98">
            <v>3.6866840731070494E-2</v>
          </cell>
          <cell r="N98">
            <v>1090.3368146214098</v>
          </cell>
          <cell r="O98">
            <v>3.6866840731070494E-2</v>
          </cell>
          <cell r="Q98">
            <v>1049.3408877284594</v>
          </cell>
          <cell r="R98">
            <v>3.6866840731070494E-2</v>
          </cell>
          <cell r="T98">
            <v>1049.3408877284594</v>
          </cell>
          <cell r="U98">
            <v>3.6866840731070494E-2</v>
          </cell>
        </row>
        <row r="99">
          <cell r="C99" t="str">
            <v>Commercial Days</v>
          </cell>
          <cell r="E99">
            <v>1911</v>
          </cell>
          <cell r="F99">
            <v>6.4263375592695973E-2</v>
          </cell>
          <cell r="H99">
            <v>1490</v>
          </cell>
          <cell r="I99">
            <v>4.8726250040877724E-2</v>
          </cell>
          <cell r="K99">
            <v>580</v>
          </cell>
          <cell r="L99">
            <v>6.0574412532637074E-2</v>
          </cell>
          <cell r="N99">
            <v>1791.4882506527415</v>
          </cell>
          <cell r="O99">
            <v>6.0574412532637074E-2</v>
          </cell>
          <cell r="Q99">
            <v>1724.129503916449</v>
          </cell>
          <cell r="R99">
            <v>6.0574412532637074E-2</v>
          </cell>
          <cell r="T99">
            <v>1724.129503916449</v>
          </cell>
          <cell r="U99">
            <v>6.0574412532637074E-2</v>
          </cell>
        </row>
        <row r="100">
          <cell r="C100" t="str">
            <v>Workers Comp Days</v>
          </cell>
          <cell r="E100">
            <v>39</v>
          </cell>
          <cell r="F100">
            <v>1.3114974610754278E-3</v>
          </cell>
          <cell r="H100">
            <v>28</v>
          </cell>
          <cell r="I100">
            <v>9.1566107459367543E-4</v>
          </cell>
          <cell r="K100">
            <v>5</v>
          </cell>
          <cell r="L100">
            <v>5.2219321148825064E-4</v>
          </cell>
          <cell r="N100">
            <v>15.443864229765012</v>
          </cell>
          <cell r="O100">
            <v>5.2219321148825064E-4</v>
          </cell>
          <cell r="Q100">
            <v>14.863185378590078</v>
          </cell>
          <cell r="R100">
            <v>5.2219321148825064E-4</v>
          </cell>
          <cell r="T100">
            <v>14.863185378590078</v>
          </cell>
          <cell r="U100">
            <v>5.2219321148825064E-4</v>
          </cell>
        </row>
        <row r="101">
          <cell r="C101" t="str">
            <v>Selfpay Days</v>
          </cell>
          <cell r="E101">
            <v>998</v>
          </cell>
          <cell r="F101">
            <v>3.3560883747519928E-2</v>
          </cell>
          <cell r="H101">
            <v>804</v>
          </cell>
          <cell r="I101">
            <v>2.6292553713332681E-2</v>
          </cell>
          <cell r="K101">
            <v>251</v>
          </cell>
          <cell r="L101">
            <v>2.6214099216710182E-2</v>
          </cell>
          <cell r="N101">
            <v>775.28198433420368</v>
          </cell>
          <cell r="O101">
            <v>2.6214099216710182E-2</v>
          </cell>
          <cell r="Q101">
            <v>746.13190600522194</v>
          </cell>
          <cell r="R101">
            <v>2.6214099216710182E-2</v>
          </cell>
          <cell r="T101">
            <v>746.13190600522194</v>
          </cell>
          <cell r="U101">
            <v>2.6214099216710182E-2</v>
          </cell>
        </row>
        <row r="103">
          <cell r="C103" t="str">
            <v>Total Days</v>
          </cell>
          <cell r="E103">
            <v>29737</v>
          </cell>
          <cell r="H103">
            <v>30579</v>
          </cell>
          <cell r="K103">
            <v>9575</v>
          </cell>
          <cell r="N103">
            <v>29575</v>
          </cell>
          <cell r="Q103">
            <v>28463</v>
          </cell>
          <cell r="T103">
            <v>28463</v>
          </cell>
        </row>
        <row r="104">
          <cell r="N104" t="str">
            <v>BALANCES</v>
          </cell>
          <cell r="Q104" t="str">
            <v>BALANCES</v>
          </cell>
          <cell r="T104" t="str">
            <v>BALANCES</v>
          </cell>
        </row>
        <row r="105">
          <cell r="C105" t="str">
            <v>DISCHARGES</v>
          </cell>
        </row>
        <row r="107">
          <cell r="C107" t="str">
            <v>Medicare IP DRG Discharges</v>
          </cell>
          <cell r="E107">
            <v>2986</v>
          </cell>
          <cell r="F107">
            <v>0.45153485558747919</v>
          </cell>
          <cell r="H107">
            <v>2994</v>
          </cell>
          <cell r="I107">
            <v>0.47659980897803245</v>
          </cell>
          <cell r="K107">
            <v>918</v>
          </cell>
          <cell r="L107">
            <v>0.43445338381448179</v>
          </cell>
          <cell r="N107">
            <v>2672.7572172266919</v>
          </cell>
          <cell r="O107">
            <v>0.43445338381448179</v>
          </cell>
          <cell r="Q107">
            <v>2543.7245622337909</v>
          </cell>
          <cell r="R107">
            <v>0.43445338381448179</v>
          </cell>
          <cell r="T107">
            <v>2543.7245622337909</v>
          </cell>
          <cell r="U107">
            <v>0.43445338381448179</v>
          </cell>
        </row>
        <row r="108">
          <cell r="C108" t="str">
            <v>Medicare Rehab Discharges</v>
          </cell>
          <cell r="E108">
            <v>0</v>
          </cell>
          <cell r="F108">
            <v>0</v>
          </cell>
          <cell r="H108">
            <v>0</v>
          </cell>
          <cell r="I108">
            <v>0</v>
          </cell>
          <cell r="K108">
            <v>0</v>
          </cell>
          <cell r="L108">
            <v>0</v>
          </cell>
          <cell r="N108">
            <v>0</v>
          </cell>
          <cell r="O108">
            <v>0</v>
          </cell>
          <cell r="Q108">
            <v>0</v>
          </cell>
          <cell r="R108">
            <v>0</v>
          </cell>
          <cell r="T108">
            <v>0</v>
          </cell>
          <cell r="U108">
            <v>0</v>
          </cell>
        </row>
        <row r="109">
          <cell r="C109" t="str">
            <v>Medicare Psych Discharges</v>
          </cell>
          <cell r="E109">
            <v>194</v>
          </cell>
          <cell r="F109">
            <v>2.9336156056252834E-2</v>
          </cell>
          <cell r="H109">
            <v>156</v>
          </cell>
          <cell r="I109">
            <v>2.4832855778414518E-2</v>
          </cell>
          <cell r="K109">
            <v>77</v>
          </cell>
          <cell r="L109">
            <v>3.6441079034548039E-2</v>
          </cell>
          <cell r="N109">
            <v>224.18551822053954</v>
          </cell>
          <cell r="O109">
            <v>3.6441079034548039E-2</v>
          </cell>
          <cell r="Q109">
            <v>213.36251774727876</v>
          </cell>
          <cell r="R109">
            <v>3.6441079034548039E-2</v>
          </cell>
          <cell r="T109">
            <v>213.36251774727876</v>
          </cell>
          <cell r="U109">
            <v>3.6441079034548039E-2</v>
          </cell>
        </row>
        <row r="110">
          <cell r="C110" t="str">
            <v>Medicaid DRG Discharges</v>
          </cell>
          <cell r="E110">
            <v>1168</v>
          </cell>
          <cell r="F110">
            <v>0.17662180553455314</v>
          </cell>
          <cell r="H110">
            <v>1007</v>
          </cell>
          <cell r="I110">
            <v>0.16029926774912448</v>
          </cell>
          <cell r="K110">
            <v>401</v>
          </cell>
          <cell r="L110">
            <v>0.18977756743965926</v>
          </cell>
          <cell r="N110">
            <v>1167.5115948887837</v>
          </cell>
          <cell r="O110">
            <v>0.18977756743965926</v>
          </cell>
          <cell r="Q110">
            <v>1111.1476573592049</v>
          </cell>
          <cell r="R110">
            <v>0.18977756743965926</v>
          </cell>
          <cell r="T110">
            <v>1111.1476573592049</v>
          </cell>
          <cell r="U110">
            <v>0.18977756743965926</v>
          </cell>
        </row>
        <row r="111">
          <cell r="C111" t="str">
            <v>Medicaid Rehab Discharges</v>
          </cell>
          <cell r="E111">
            <v>0</v>
          </cell>
          <cell r="F111">
            <v>0</v>
          </cell>
          <cell r="H111">
            <v>0</v>
          </cell>
          <cell r="I111">
            <v>0</v>
          </cell>
          <cell r="K111">
            <v>0</v>
          </cell>
          <cell r="L111">
            <v>0</v>
          </cell>
          <cell r="N111">
            <v>0</v>
          </cell>
          <cell r="O111">
            <v>0</v>
          </cell>
          <cell r="Q111">
            <v>0</v>
          </cell>
          <cell r="R111">
            <v>0</v>
          </cell>
          <cell r="T111">
            <v>0</v>
          </cell>
          <cell r="U111">
            <v>0</v>
          </cell>
        </row>
        <row r="112">
          <cell r="C112" t="str">
            <v>Medicaid Psych Discharges</v>
          </cell>
          <cell r="E112">
            <v>260</v>
          </cell>
          <cell r="F112">
            <v>3.9316497807349159E-2</v>
          </cell>
          <cell r="H112">
            <v>223</v>
          </cell>
          <cell r="I112">
            <v>3.5498248965297678E-2</v>
          </cell>
          <cell r="K112">
            <v>87</v>
          </cell>
          <cell r="L112">
            <v>4.1173686701372454E-2</v>
          </cell>
          <cell r="N112">
            <v>253.30052058684333</v>
          </cell>
          <cell r="O112">
            <v>4.1173686701372454E-2</v>
          </cell>
          <cell r="Q112">
            <v>241.07193563653573</v>
          </cell>
          <cell r="R112">
            <v>4.1173686701372454E-2</v>
          </cell>
          <cell r="T112">
            <v>241.07193563653573</v>
          </cell>
          <cell r="U112">
            <v>4.1173686701372454E-2</v>
          </cell>
        </row>
        <row r="113">
          <cell r="C113" t="str">
            <v>Catamount Discharges</v>
          </cell>
          <cell r="E113">
            <v>94</v>
          </cell>
          <cell r="F113">
            <v>1.4214426130349312E-2</v>
          </cell>
          <cell r="H113">
            <v>104</v>
          </cell>
          <cell r="I113">
            <v>1.6555237185609677E-2</v>
          </cell>
          <cell r="K113">
            <v>24</v>
          </cell>
          <cell r="L113">
            <v>1.1358258400378608E-2</v>
          </cell>
          <cell r="N113">
            <v>69.876005679129193</v>
          </cell>
          <cell r="O113">
            <v>1.1358258400378608E-2</v>
          </cell>
          <cell r="Q113">
            <v>66.502602934216753</v>
          </cell>
          <cell r="R113">
            <v>1.1358258400378608E-2</v>
          </cell>
          <cell r="T113">
            <v>66.502602934216753</v>
          </cell>
          <cell r="U113">
            <v>1.1358258400378608E-2</v>
          </cell>
        </row>
        <row r="114">
          <cell r="C114" t="str">
            <v>Pace VT Discharges</v>
          </cell>
          <cell r="E114">
            <v>29</v>
          </cell>
          <cell r="F114">
            <v>4.385301678512022E-3</v>
          </cell>
          <cell r="H114">
            <v>0</v>
          </cell>
          <cell r="I114">
            <v>0</v>
          </cell>
          <cell r="K114">
            <v>0</v>
          </cell>
          <cell r="L114">
            <v>0</v>
          </cell>
          <cell r="N114">
            <v>0</v>
          </cell>
          <cell r="O114">
            <v>0</v>
          </cell>
          <cell r="Q114">
            <v>0</v>
          </cell>
          <cell r="R114">
            <v>0</v>
          </cell>
          <cell r="T114">
            <v>0</v>
          </cell>
          <cell r="U114">
            <v>0</v>
          </cell>
        </row>
        <row r="115">
          <cell r="C115" t="str">
            <v>BCBS Discharges</v>
          </cell>
          <cell r="E115">
            <v>821</v>
          </cell>
          <cell r="F115">
            <v>0.12414940269166792</v>
          </cell>
          <cell r="H115">
            <v>853</v>
          </cell>
          <cell r="I115">
            <v>0.13578478191658708</v>
          </cell>
          <cell r="K115">
            <v>248</v>
          </cell>
          <cell r="L115">
            <v>0.11736867013724563</v>
          </cell>
          <cell r="N115">
            <v>722.05205868433507</v>
          </cell>
          <cell r="O115">
            <v>0.11736867013724563</v>
          </cell>
          <cell r="Q115">
            <v>687.19356365357316</v>
          </cell>
          <cell r="R115">
            <v>0.11736867013724563</v>
          </cell>
          <cell r="T115">
            <v>687.19356365357316</v>
          </cell>
          <cell r="U115">
            <v>0.11736867013724563</v>
          </cell>
        </row>
        <row r="116">
          <cell r="C116" t="str">
            <v>BCBS Psych Discharges</v>
          </cell>
          <cell r="E116">
            <v>45</v>
          </cell>
          <cell r="F116">
            <v>6.8047784666565858E-3</v>
          </cell>
          <cell r="H116">
            <v>43</v>
          </cell>
          <cell r="I116">
            <v>6.8449538363578475E-3</v>
          </cell>
          <cell r="K116">
            <v>15</v>
          </cell>
          <cell r="L116">
            <v>7.0989115002366302E-3</v>
          </cell>
          <cell r="N116">
            <v>43.672503549455747</v>
          </cell>
          <cell r="O116">
            <v>7.0989115002366302E-3</v>
          </cell>
          <cell r="Q116">
            <v>41.564126833885467</v>
          </cell>
          <cell r="R116">
            <v>7.0989115002366302E-3</v>
          </cell>
          <cell r="T116">
            <v>41.564126833885467</v>
          </cell>
          <cell r="U116">
            <v>7.0989115002366302E-3</v>
          </cell>
        </row>
        <row r="117">
          <cell r="C117" t="str">
            <v>M'care HMO Discharges</v>
          </cell>
          <cell r="E117">
            <v>223</v>
          </cell>
          <cell r="F117">
            <v>3.3721457734764856E-2</v>
          </cell>
          <cell r="H117">
            <v>208</v>
          </cell>
          <cell r="I117">
            <v>3.3110474371219355E-2</v>
          </cell>
          <cell r="K117">
            <v>66</v>
          </cell>
          <cell r="L117">
            <v>3.1235210601041175E-2</v>
          </cell>
          <cell r="N117">
            <v>192.15901561760529</v>
          </cell>
          <cell r="O117">
            <v>3.1235210601041171E-2</v>
          </cell>
          <cell r="Q117">
            <v>182.88215806909608</v>
          </cell>
          <cell r="R117">
            <v>3.1235210601041175E-2</v>
          </cell>
          <cell r="T117">
            <v>182.88215806909608</v>
          </cell>
          <cell r="U117">
            <v>3.1235210601041175E-2</v>
          </cell>
        </row>
        <row r="118">
          <cell r="C118" t="str">
            <v>Commercial Discharges</v>
          </cell>
          <cell r="E118">
            <v>528</v>
          </cell>
          <cell r="F118">
            <v>7.9842734008770608E-2</v>
          </cell>
          <cell r="H118">
            <v>492</v>
          </cell>
          <cell r="I118">
            <v>7.8319006685768869E-2</v>
          </cell>
          <cell r="K118">
            <v>208</v>
          </cell>
          <cell r="L118">
            <v>9.8438239469947938E-2</v>
          </cell>
          <cell r="N118">
            <v>605.59204921911976</v>
          </cell>
          <cell r="O118">
            <v>9.8438239469947938E-2</v>
          </cell>
          <cell r="Q118">
            <v>576.35589209654518</v>
          </cell>
          <cell r="R118">
            <v>9.8438239469947938E-2</v>
          </cell>
          <cell r="T118">
            <v>576.35589209654518</v>
          </cell>
          <cell r="U118">
            <v>9.8438239469947938E-2</v>
          </cell>
        </row>
        <row r="119">
          <cell r="C119" t="str">
            <v>Workers Comp Discharges</v>
          </cell>
          <cell r="E119">
            <v>13</v>
          </cell>
          <cell r="F119">
            <v>1.9658248903674578E-3</v>
          </cell>
          <cell r="H119">
            <v>14</v>
          </cell>
          <cell r="I119">
            <v>2.2285896211397642E-3</v>
          </cell>
          <cell r="K119">
            <v>2</v>
          </cell>
          <cell r="L119">
            <v>9.4652153336488402E-4</v>
          </cell>
          <cell r="N119">
            <v>5.8230004732607661</v>
          </cell>
          <cell r="O119">
            <v>9.4652153336488392E-4</v>
          </cell>
          <cell r="Q119">
            <v>5.5418835778513964</v>
          </cell>
          <cell r="R119">
            <v>9.4652153336488413E-4</v>
          </cell>
          <cell r="T119">
            <v>5.5418835778513964</v>
          </cell>
          <cell r="U119">
            <v>9.4652153336488413E-4</v>
          </cell>
        </row>
        <row r="120">
          <cell r="C120" t="str">
            <v>Selfpay Discharges</v>
          </cell>
          <cell r="E120">
            <v>252</v>
          </cell>
          <cell r="F120">
            <v>3.8106759413276882E-2</v>
          </cell>
          <cell r="H120">
            <v>188</v>
          </cell>
          <cell r="I120">
            <v>2.9926774912448266E-2</v>
          </cell>
          <cell r="K120">
            <v>67</v>
          </cell>
          <cell r="L120">
            <v>3.1708471367723617E-2</v>
          </cell>
          <cell r="N120">
            <v>195.07051585423571</v>
          </cell>
          <cell r="O120">
            <v>3.1708471367723617E-2</v>
          </cell>
          <cell r="Q120">
            <v>185.65309985802179</v>
          </cell>
          <cell r="R120">
            <v>3.1708471367723617E-2</v>
          </cell>
          <cell r="T120">
            <v>185.65309985802179</v>
          </cell>
          <cell r="U120">
            <v>3.1708471367723617E-2</v>
          </cell>
        </row>
        <row r="122">
          <cell r="C122" t="str">
            <v>Total Discharges</v>
          </cell>
          <cell r="E122">
            <v>6613</v>
          </cell>
          <cell r="H122">
            <v>6282</v>
          </cell>
          <cell r="K122">
            <v>2113</v>
          </cell>
          <cell r="N122">
            <v>6152</v>
          </cell>
          <cell r="Q122">
            <v>5855</v>
          </cell>
          <cell r="T122">
            <v>5855</v>
          </cell>
        </row>
        <row r="123">
          <cell r="N123" t="str">
            <v>BALANCES</v>
          </cell>
          <cell r="Q123" t="str">
            <v>BALANCES</v>
          </cell>
          <cell r="T123" t="str">
            <v>BALANCES</v>
          </cell>
        </row>
        <row r="124">
          <cell r="C124" t="str">
            <v>Medicare Swing Bed Discharges</v>
          </cell>
          <cell r="E124">
            <v>55</v>
          </cell>
          <cell r="H124">
            <v>30</v>
          </cell>
          <cell r="K124">
            <v>28</v>
          </cell>
          <cell r="N124">
            <v>74.542384682332468</v>
          </cell>
          <cell r="Q124">
            <v>71.739641427328095</v>
          </cell>
          <cell r="T124">
            <v>71.739641427328095</v>
          </cell>
        </row>
        <row r="126">
          <cell r="T126" t="str">
            <v>25% of the</v>
          </cell>
        </row>
        <row r="127">
          <cell r="T127" t="str">
            <v>8.4% Increase</v>
          </cell>
        </row>
        <row r="128">
          <cell r="T128">
            <v>0.25</v>
          </cell>
        </row>
        <row r="129">
          <cell r="C129" t="str">
            <v>AVERAGE LENGTH OF STAY</v>
          </cell>
        </row>
        <row r="131">
          <cell r="C131" t="str">
            <v xml:space="preserve">Medicare IP DRG </v>
          </cell>
          <cell r="E131">
            <v>4.2578700602813129</v>
          </cell>
          <cell r="H131">
            <v>4.8410153640614562</v>
          </cell>
          <cell r="K131">
            <v>4.4074074074074074</v>
          </cell>
          <cell r="N131">
            <v>4.6757613651468031</v>
          </cell>
          <cell r="Q131">
            <v>4.7282201017052081</v>
          </cell>
          <cell r="T131">
            <v>4.7282201017052081</v>
          </cell>
        </row>
        <row r="132">
          <cell r="C132" t="str">
            <v xml:space="preserve">Medicare Rehab </v>
          </cell>
          <cell r="E132">
            <v>0</v>
          </cell>
          <cell r="H132">
            <v>0</v>
          </cell>
          <cell r="K132">
            <v>0</v>
          </cell>
          <cell r="N132">
            <v>0</v>
          </cell>
          <cell r="Q132">
            <v>0</v>
          </cell>
          <cell r="T132">
            <v>0</v>
          </cell>
        </row>
        <row r="133">
          <cell r="C133" t="str">
            <v>Medicare Psych</v>
          </cell>
          <cell r="E133">
            <v>13.360824742268042</v>
          </cell>
          <cell r="H133">
            <v>18.28846153846154</v>
          </cell>
          <cell r="K133">
            <v>11.480519480519481</v>
          </cell>
          <cell r="N133">
            <v>12.179534242423212</v>
          </cell>
          <cell r="Q133">
            <v>12.316180005183883</v>
          </cell>
          <cell r="T133">
            <v>12.316180005183883</v>
          </cell>
        </row>
        <row r="134">
          <cell r="C134" t="str">
            <v xml:space="preserve">Medicaid DRG </v>
          </cell>
          <cell r="E134">
            <v>2.985445205479452</v>
          </cell>
          <cell r="H134">
            <v>3.3793445878848063</v>
          </cell>
          <cell r="K134">
            <v>2.7980049875311721</v>
          </cell>
          <cell r="N134">
            <v>2.9683672079414336</v>
          </cell>
          <cell r="Q134">
            <v>3.0016701892549631</v>
          </cell>
          <cell r="T134">
            <v>3.0016701892549631</v>
          </cell>
        </row>
        <row r="135">
          <cell r="C135" t="str">
            <v>Medicaid Rehab</v>
          </cell>
          <cell r="E135">
            <v>0</v>
          </cell>
          <cell r="H135">
            <v>0</v>
          </cell>
          <cell r="K135">
            <v>0</v>
          </cell>
          <cell r="N135">
            <v>0</v>
          </cell>
          <cell r="Q135">
            <v>0</v>
          </cell>
          <cell r="T135">
            <v>0</v>
          </cell>
        </row>
        <row r="136">
          <cell r="C136" t="str">
            <v xml:space="preserve">Medicaid Psych </v>
          </cell>
          <cell r="E136">
            <v>9</v>
          </cell>
          <cell r="H136">
            <v>8.896860986547086</v>
          </cell>
          <cell r="K136">
            <v>11.735632183908047</v>
          </cell>
          <cell r="N136">
            <v>12.450180001255863</v>
          </cell>
          <cell r="Q136">
            <v>12.589862218072779</v>
          </cell>
          <cell r="T136">
            <v>12.589862218072779</v>
          </cell>
        </row>
        <row r="137">
          <cell r="C137" t="str">
            <v xml:space="preserve">Catamount </v>
          </cell>
          <cell r="E137">
            <v>3.7659574468085109</v>
          </cell>
          <cell r="H137">
            <v>4.3076923076923075</v>
          </cell>
          <cell r="K137">
            <v>5.708333333333333</v>
          </cell>
          <cell r="N137">
            <v>6.0558968101113546</v>
          </cell>
          <cell r="Q137">
            <v>6.1238396905488681</v>
          </cell>
          <cell r="T137">
            <v>6.1238396905488681</v>
          </cell>
        </row>
        <row r="138">
          <cell r="C138" t="str">
            <v xml:space="preserve">Pace VT </v>
          </cell>
          <cell r="E138">
            <v>8.6206896551724146</v>
          </cell>
          <cell r="H138">
            <v>0</v>
          </cell>
          <cell r="K138">
            <v>0</v>
          </cell>
          <cell r="N138">
            <v>0</v>
          </cell>
          <cell r="Q138">
            <v>0</v>
          </cell>
          <cell r="T138">
            <v>0</v>
          </cell>
        </row>
        <row r="139">
          <cell r="C139" t="str">
            <v xml:space="preserve">BCBS </v>
          </cell>
          <cell r="E139">
            <v>3.0946882217090068</v>
          </cell>
          <cell r="H139">
            <v>3.3292410714285716</v>
          </cell>
          <cell r="K139">
            <v>3.1749049429657794</v>
          </cell>
          <cell r="N139">
            <v>3.3682154831847995</v>
          </cell>
          <cell r="Q139">
            <v>3.4060044794371316</v>
          </cell>
          <cell r="T139">
            <v>3.4060044794371316</v>
          </cell>
        </row>
        <row r="140">
          <cell r="C140" t="str">
            <v xml:space="preserve">M'care HMO </v>
          </cell>
          <cell r="E140">
            <v>4.0134529147982061</v>
          </cell>
          <cell r="H140">
            <v>4.1634615384615383</v>
          </cell>
          <cell r="K140">
            <v>5.3484848484848486</v>
          </cell>
          <cell r="N140">
            <v>5.6741382188966361</v>
          </cell>
          <cell r="Q140">
            <v>5.7377980378599869</v>
          </cell>
          <cell r="T140">
            <v>5.7377980378599869</v>
          </cell>
        </row>
        <row r="141">
          <cell r="C141" t="str">
            <v xml:space="preserve">Commercial </v>
          </cell>
          <cell r="E141">
            <v>3.6193181818181817</v>
          </cell>
          <cell r="H141">
            <v>3.0284552845528454</v>
          </cell>
          <cell r="K141">
            <v>2.7884615384615383</v>
          </cell>
          <cell r="N141">
            <v>2.9582426865788194</v>
          </cell>
          <cell r="Q141">
            <v>2.9914320779211203</v>
          </cell>
          <cell r="T141">
            <v>2.9914320779211203</v>
          </cell>
        </row>
        <row r="142">
          <cell r="C142" t="str">
            <v xml:space="preserve">Workers Comp </v>
          </cell>
          <cell r="E142">
            <v>3</v>
          </cell>
          <cell r="H142">
            <v>2</v>
          </cell>
          <cell r="K142">
            <v>2.5</v>
          </cell>
          <cell r="N142">
            <v>2.6522175810706661</v>
          </cell>
          <cell r="Q142">
            <v>2.6819735871016936</v>
          </cell>
          <cell r="T142">
            <v>2.6819735871016936</v>
          </cell>
        </row>
        <row r="143">
          <cell r="C143" t="str">
            <v>Selfpay</v>
          </cell>
          <cell r="E143">
            <v>3.9603174603174605</v>
          </cell>
          <cell r="H143">
            <v>4.2765957446808507</v>
          </cell>
          <cell r="K143">
            <v>3.7462686567164178</v>
          </cell>
          <cell r="N143">
            <v>3.9743678379029079</v>
          </cell>
          <cell r="Q143">
            <v>4.01895743500015</v>
          </cell>
          <cell r="T143">
            <v>4.01895743500015</v>
          </cell>
        </row>
        <row r="145">
          <cell r="C145" t="str">
            <v>Overall Avg Length of Stay (excl swing &amp; Level II)</v>
          </cell>
          <cell r="E145">
            <v>4.273400877060336</v>
          </cell>
          <cell r="H145">
            <v>4.6725565106653928</v>
          </cell>
          <cell r="K145">
            <v>4.3700899195456699</v>
          </cell>
          <cell r="N145">
            <v>4.6361717261914865</v>
          </cell>
          <cell r="Q145">
            <v>4.6881862949923407</v>
          </cell>
          <cell r="T145">
            <v>4.6881862949923407</v>
          </cell>
        </row>
        <row r="147">
          <cell r="C147" t="str">
            <v xml:space="preserve">Medicare Swing Bed </v>
          </cell>
          <cell r="E147">
            <v>11.218181818181819</v>
          </cell>
          <cell r="H147">
            <v>7.4666666666666668</v>
          </cell>
          <cell r="K147">
            <v>6.4642857142857144</v>
          </cell>
          <cell r="N147">
            <v>7.4999999999999991</v>
          </cell>
          <cell r="Q147">
            <v>7.5000000000000009</v>
          </cell>
          <cell r="T147">
            <v>7.5000000000000009</v>
          </cell>
        </row>
        <row r="149">
          <cell r="C149" t="str">
            <v>REVENUE PER DISCHARGE</v>
          </cell>
        </row>
        <row r="151">
          <cell r="C151" t="str">
            <v xml:space="preserve">Medicare IP DRG </v>
          </cell>
          <cell r="E151">
            <v>24774.781982585399</v>
          </cell>
          <cell r="H151">
            <v>27688.378423513695</v>
          </cell>
          <cell r="K151">
            <v>26698.661220043574</v>
          </cell>
          <cell r="N151">
            <v>27804.893889012637</v>
          </cell>
          <cell r="Q151">
            <v>28175.060170586166</v>
          </cell>
          <cell r="T151">
            <v>30542.657030256123</v>
          </cell>
        </row>
        <row r="152">
          <cell r="C152" t="str">
            <v xml:space="preserve">Medicare Rehab </v>
          </cell>
          <cell r="E152">
            <v>0</v>
          </cell>
          <cell r="H152">
            <v>0</v>
          </cell>
          <cell r="K152">
            <v>0</v>
          </cell>
          <cell r="N152">
            <v>0</v>
          </cell>
          <cell r="Q152">
            <v>0</v>
          </cell>
          <cell r="T152">
            <v>0</v>
          </cell>
        </row>
        <row r="153">
          <cell r="C153" t="str">
            <v>Medicare Psych</v>
          </cell>
          <cell r="E153">
            <v>24468.170103092783</v>
          </cell>
          <cell r="H153">
            <v>35010.628205128203</v>
          </cell>
          <cell r="K153">
            <v>26574.259740259738</v>
          </cell>
          <cell r="N153">
            <v>27675.337956731324</v>
          </cell>
          <cell r="Q153">
            <v>28043.779461440041</v>
          </cell>
          <cell r="T153">
            <v>30400.34458620588</v>
          </cell>
        </row>
        <row r="154">
          <cell r="C154" t="str">
            <v xml:space="preserve">Medicaid DRG </v>
          </cell>
          <cell r="E154">
            <v>19830.984589041094</v>
          </cell>
          <cell r="H154">
            <v>13799.179741807349</v>
          </cell>
          <cell r="K154">
            <v>12904.134663341645</v>
          </cell>
          <cell r="N154">
            <v>13438.804743302358</v>
          </cell>
          <cell r="Q154">
            <v>13617.715419979557</v>
          </cell>
          <cell r="T154">
            <v>14762.034547215409</v>
          </cell>
        </row>
        <row r="155">
          <cell r="C155" t="str">
            <v>Medicaid Rehab</v>
          </cell>
          <cell r="E155">
            <v>0</v>
          </cell>
          <cell r="H155">
            <v>0</v>
          </cell>
          <cell r="K155">
            <v>0</v>
          </cell>
          <cell r="N155">
            <v>0</v>
          </cell>
          <cell r="Q155">
            <v>0</v>
          </cell>
          <cell r="T155">
            <v>0</v>
          </cell>
        </row>
        <row r="156">
          <cell r="C156" t="str">
            <v xml:space="preserve">Medicaid Psych </v>
          </cell>
          <cell r="E156">
            <v>0</v>
          </cell>
          <cell r="H156">
            <v>18201.721973094169</v>
          </cell>
          <cell r="K156">
            <v>21517.172413793105</v>
          </cell>
          <cell r="N156">
            <v>22408.715209583486</v>
          </cell>
          <cell r="Q156">
            <v>22707.042216947088</v>
          </cell>
          <cell r="T156">
            <v>24615.152493189264</v>
          </cell>
        </row>
        <row r="157">
          <cell r="C157" t="str">
            <v xml:space="preserve">Catamount </v>
          </cell>
          <cell r="E157">
            <v>29372.223404255321</v>
          </cell>
          <cell r="H157">
            <v>31443.567307692309</v>
          </cell>
          <cell r="K157">
            <v>26625.791666666668</v>
          </cell>
          <cell r="N157">
            <v>27729.005057633207</v>
          </cell>
          <cell r="Q157">
            <v>28098.1610319336</v>
          </cell>
          <cell r="T157">
            <v>30459.295929922457</v>
          </cell>
        </row>
        <row r="158">
          <cell r="C158" t="str">
            <v xml:space="preserve">Pace VT </v>
          </cell>
          <cell r="E158">
            <v>18309.068965517243</v>
          </cell>
          <cell r="H158">
            <v>0</v>
          </cell>
          <cell r="K158">
            <v>0</v>
          </cell>
          <cell r="N158">
            <v>0</v>
          </cell>
          <cell r="Q158">
            <v>0</v>
          </cell>
          <cell r="T158">
            <v>0</v>
          </cell>
        </row>
        <row r="159">
          <cell r="C159" t="str">
            <v xml:space="preserve">BCBS </v>
          </cell>
          <cell r="E159">
            <v>19740.081986143188</v>
          </cell>
          <cell r="H159">
            <v>23248.012276785714</v>
          </cell>
          <cell r="K159">
            <v>21482.547528517109</v>
          </cell>
          <cell r="N159">
            <v>22372.655676370057</v>
          </cell>
          <cell r="Q159">
            <v>22670.502623519147</v>
          </cell>
          <cell r="T159">
            <v>24575.542417351353</v>
          </cell>
        </row>
        <row r="160">
          <cell r="C160" t="str">
            <v xml:space="preserve">M'care HMO </v>
          </cell>
          <cell r="E160">
            <v>21960.183856502241</v>
          </cell>
          <cell r="H160">
            <v>26484.26923076923</v>
          </cell>
          <cell r="K160">
            <v>27281.666666666668</v>
          </cell>
          <cell r="N160">
            <v>28412.055590735043</v>
          </cell>
          <cell r="Q160">
            <v>28790.305010130905</v>
          </cell>
          <cell r="T160">
            <v>31209.60191023432</v>
          </cell>
        </row>
        <row r="161">
          <cell r="C161" t="str">
            <v xml:space="preserve">Commercial </v>
          </cell>
          <cell r="E161">
            <v>25206.984848484848</v>
          </cell>
          <cell r="H161">
            <v>29683.869918699187</v>
          </cell>
          <cell r="K161">
            <v>15321.625</v>
          </cell>
          <cell r="N161">
            <v>15956.461405353866</v>
          </cell>
          <cell r="Q161">
            <v>16168.889620655398</v>
          </cell>
          <cell r="T161">
            <v>17527.58813126864</v>
          </cell>
        </row>
        <row r="162">
          <cell r="C162" t="str">
            <v xml:space="preserve">Workers Comp </v>
          </cell>
          <cell r="E162">
            <v>51533</v>
          </cell>
          <cell r="H162">
            <v>28969.357142857141</v>
          </cell>
          <cell r="K162">
            <v>15106</v>
          </cell>
          <cell r="N162">
            <v>15731.902196358124</v>
          </cell>
          <cell r="Q162">
            <v>15941.340857097104</v>
          </cell>
          <cell r="T162">
            <v>17280.918069130661</v>
          </cell>
        </row>
        <row r="163">
          <cell r="C163" t="str">
            <v>Selfpay</v>
          </cell>
          <cell r="E163">
            <v>23697.234126984127</v>
          </cell>
          <cell r="H163">
            <v>30917.196808510638</v>
          </cell>
          <cell r="K163">
            <v>18749.462686567163</v>
          </cell>
          <cell r="N163">
            <v>19526.328162275957</v>
          </cell>
          <cell r="Q163">
            <v>19786.281978948151</v>
          </cell>
          <cell r="T163">
            <v>21448.955946431193</v>
          </cell>
        </row>
        <row r="166">
          <cell r="C166" t="str">
            <v>REVENUE PER DAY</v>
          </cell>
        </row>
        <row r="168">
          <cell r="C168" t="str">
            <v xml:space="preserve">Medicare IP DRG </v>
          </cell>
          <cell r="E168">
            <v>5818.5857322636466</v>
          </cell>
          <cell r="H168">
            <v>5719.539464606044</v>
          </cell>
          <cell r="K168">
            <v>6057.6794364804746</v>
          </cell>
          <cell r="N168">
            <v>5946.6024284880623</v>
          </cell>
          <cell r="Q168">
            <v>5958.9146792098309</v>
          </cell>
          <cell r="T168">
            <v>6459.652125593957</v>
          </cell>
        </row>
        <row r="169">
          <cell r="C169" t="str">
            <v xml:space="preserve">Medicare Rehab </v>
          </cell>
          <cell r="E169" t="e">
            <v>#DIV/0!</v>
          </cell>
          <cell r="H169" t="e">
            <v>#DIV/0!</v>
          </cell>
          <cell r="K169" t="e">
            <v>#DIV/0!</v>
          </cell>
          <cell r="N169" t="e">
            <v>#DIV/0!</v>
          </cell>
          <cell r="Q169" t="e">
            <v>#DIV/0!</v>
          </cell>
          <cell r="T169" t="e">
            <v>#DIV/0!</v>
          </cell>
        </row>
        <row r="170">
          <cell r="C170" t="str">
            <v>Medicare Psych</v>
          </cell>
          <cell r="E170">
            <v>1831.3368055555557</v>
          </cell>
          <cell r="H170">
            <v>1914.3561163687348</v>
          </cell>
          <cell r="K170">
            <v>2314.7262443438913</v>
          </cell>
          <cell r="N170">
            <v>2272.2821255622252</v>
          </cell>
          <cell r="Q170">
            <v>2276.9868132518695</v>
          </cell>
          <cell r="T170">
            <v>2468.3257774253357</v>
          </cell>
        </row>
        <row r="171">
          <cell r="C171" t="str">
            <v xml:space="preserve">Medicaid DRG </v>
          </cell>
          <cell r="E171">
            <v>6642.5552050473189</v>
          </cell>
          <cell r="H171">
            <v>4083.3893623273584</v>
          </cell>
          <cell r="K171">
            <v>4611.9055258467024</v>
          </cell>
          <cell r="N171">
            <v>4527.3390392363845</v>
          </cell>
          <cell r="Q171">
            <v>4536.7127503636821</v>
          </cell>
          <cell r="T171">
            <v>4917.94021876849</v>
          </cell>
        </row>
        <row r="172">
          <cell r="C172" t="str">
            <v>Medicaid Rehab</v>
          </cell>
          <cell r="E172" t="e">
            <v>#DIV/0!</v>
          </cell>
          <cell r="H172" t="e">
            <v>#DIV/0!</v>
          </cell>
          <cell r="K172" t="e">
            <v>#DIV/0!</v>
          </cell>
          <cell r="N172" t="e">
            <v>#DIV/0!</v>
          </cell>
          <cell r="Q172" t="e">
            <v>#DIV/0!</v>
          </cell>
          <cell r="T172" t="e">
            <v>#DIV/0!</v>
          </cell>
        </row>
        <row r="173">
          <cell r="C173" t="str">
            <v xml:space="preserve">Medicaid Psych </v>
          </cell>
          <cell r="E173">
            <v>0</v>
          </cell>
          <cell r="H173">
            <v>2045.858870967742</v>
          </cell>
          <cell r="K173">
            <v>1833.4906953966699</v>
          </cell>
          <cell r="N173">
            <v>1799.8707815728844</v>
          </cell>
          <cell r="Q173">
            <v>1803.5973566375549</v>
          </cell>
          <cell r="T173">
            <v>1955.156622592275</v>
          </cell>
        </row>
        <row r="174">
          <cell r="C174" t="str">
            <v xml:space="preserve">Catamount </v>
          </cell>
          <cell r="E174">
            <v>7799.4039548022602</v>
          </cell>
          <cell r="H174">
            <v>7299.3995535714284</v>
          </cell>
          <cell r="K174">
            <v>4664.3722627737225</v>
          </cell>
          <cell r="N174">
            <v>4578.8437166457152</v>
          </cell>
          <cell r="Q174">
            <v>4588.3240665653702</v>
          </cell>
          <cell r="T174">
            <v>4973.8885191477711</v>
          </cell>
        </row>
        <row r="175">
          <cell r="C175" t="str">
            <v xml:space="preserve">Pace VT </v>
          </cell>
          <cell r="E175">
            <v>2123.8519999999999</v>
          </cell>
          <cell r="H175" t="e">
            <v>#DIV/0!</v>
          </cell>
          <cell r="K175" t="e">
            <v>#DIV/0!</v>
          </cell>
          <cell r="N175" t="e">
            <v>#DIV/0!</v>
          </cell>
          <cell r="Q175" t="e">
            <v>#DIV/0!</v>
          </cell>
          <cell r="T175" t="e">
            <v>#DIV/0!</v>
          </cell>
        </row>
        <row r="176">
          <cell r="C176" t="str">
            <v xml:space="preserve">BCBS </v>
          </cell>
          <cell r="E176">
            <v>7055.2666116384644</v>
          </cell>
          <cell r="H176">
            <v>7620.629973968018</v>
          </cell>
          <cell r="K176">
            <v>7614.119113573407</v>
          </cell>
          <cell r="N176">
            <v>7474.5023546309849</v>
          </cell>
          <cell r="Q176">
            <v>7489.9780734330016</v>
          </cell>
          <cell r="T176">
            <v>8119.3733066034256</v>
          </cell>
        </row>
        <row r="177">
          <cell r="C177" t="str">
            <v xml:space="preserve">M'care HMO </v>
          </cell>
          <cell r="E177">
            <v>5471.6435754189943</v>
          </cell>
          <cell r="H177">
            <v>6361.1177829099306</v>
          </cell>
          <cell r="K177">
            <v>5100.8215297450424</v>
          </cell>
          <cell r="N177">
            <v>5007.2900050467761</v>
          </cell>
          <cell r="Q177">
            <v>5017.6574393456276</v>
          </cell>
          <cell r="T177">
            <v>5439.2994846285128</v>
          </cell>
        </row>
        <row r="178">
          <cell r="C178" t="str">
            <v xml:space="preserve">Commercial </v>
          </cell>
          <cell r="E178">
            <v>6964.5672422815278</v>
          </cell>
          <cell r="H178">
            <v>9801.6536912751671</v>
          </cell>
          <cell r="K178">
            <v>5494.6517241379306</v>
          </cell>
          <cell r="N178">
            <v>5393.8987080898924</v>
          </cell>
          <cell r="Q178">
            <v>5405.0666033814423</v>
          </cell>
          <cell r="T178">
            <v>5859.2632808328199</v>
          </cell>
        </row>
        <row r="179">
          <cell r="C179" t="str">
            <v xml:space="preserve">Workers Comp </v>
          </cell>
          <cell r="E179">
            <v>17177.666666666668</v>
          </cell>
          <cell r="H179">
            <v>14484.678571428571</v>
          </cell>
          <cell r="K179">
            <v>6042.4</v>
          </cell>
          <cell r="N179">
            <v>5931.6031643253637</v>
          </cell>
          <cell r="Q179">
            <v>5943.8843595489325</v>
          </cell>
          <cell r="T179">
            <v>6443.3587833374186</v>
          </cell>
        </row>
        <row r="180">
          <cell r="C180" t="str">
            <v>Selfpay</v>
          </cell>
          <cell r="E180">
            <v>5983.6703406813631</v>
          </cell>
          <cell r="H180">
            <v>7229.3942786069656</v>
          </cell>
          <cell r="K180">
            <v>5004.8366533864546</v>
          </cell>
          <cell r="N180">
            <v>4913.0651612204838</v>
          </cell>
          <cell r="Q180">
            <v>4923.2375059845372</v>
          </cell>
          <cell r="T180">
            <v>5336.9452882574251</v>
          </cell>
        </row>
        <row r="183">
          <cell r="C183" t="str">
            <v>REIMBURSEMENT PER DISCHARGE</v>
          </cell>
        </row>
        <row r="185">
          <cell r="C185" t="str">
            <v xml:space="preserve">Medicare IP DRG </v>
          </cell>
          <cell r="E185">
            <v>10487.788774279974</v>
          </cell>
          <cell r="H185">
            <v>10850.729458917836</v>
          </cell>
          <cell r="K185">
            <v>11555.936819172113</v>
          </cell>
          <cell r="N185">
            <v>12364.83631244392</v>
          </cell>
          <cell r="Q185">
            <v>12659.452952485159</v>
          </cell>
          <cell r="T185">
            <v>12659.452952485159</v>
          </cell>
        </row>
        <row r="186">
          <cell r="C186" t="str">
            <v xml:space="preserve">Medicare Rehab </v>
          </cell>
        </row>
        <row r="187">
          <cell r="C187" t="str">
            <v>Medicare Psych</v>
          </cell>
          <cell r="E187">
            <v>12511.22974226804</v>
          </cell>
          <cell r="H187">
            <v>18867.717948717949</v>
          </cell>
          <cell r="K187">
            <v>11359.701298701299</v>
          </cell>
          <cell r="N187">
            <v>11759.25109781514</v>
          </cell>
          <cell r="Q187">
            <v>12027.939826710226</v>
          </cell>
          <cell r="T187">
            <v>12027.939826710226</v>
          </cell>
        </row>
        <row r="188">
          <cell r="C188" t="str">
            <v xml:space="preserve">Medicaid DRG </v>
          </cell>
          <cell r="E188">
            <v>7468.1771746575341</v>
          </cell>
          <cell r="H188">
            <v>5351.0039721946378</v>
          </cell>
          <cell r="K188">
            <v>3672.3441396508729</v>
          </cell>
          <cell r="N188">
            <v>6240.9809227896139</v>
          </cell>
          <cell r="Q188">
            <v>6399.9558455309671</v>
          </cell>
          <cell r="T188">
            <v>6400.8665111848759</v>
          </cell>
        </row>
        <row r="189">
          <cell r="C189" t="str">
            <v>Medicaid Rehab</v>
          </cell>
        </row>
        <row r="190">
          <cell r="C190" t="str">
            <v xml:space="preserve">Medicaid Psych </v>
          </cell>
          <cell r="E190">
            <v>-2.0115384615384615</v>
          </cell>
          <cell r="H190">
            <v>18201.721973094169</v>
          </cell>
          <cell r="K190">
            <v>21367.252873563219</v>
          </cell>
          <cell r="N190">
            <v>10406.607343330568</v>
          </cell>
          <cell r="Q190">
            <v>10671.692210416828</v>
          </cell>
          <cell r="T190">
            <v>10673.210712075228</v>
          </cell>
        </row>
        <row r="191">
          <cell r="C191" t="str">
            <v xml:space="preserve">Catamount </v>
          </cell>
          <cell r="E191">
            <v>-8189.8945744680832</v>
          </cell>
          <cell r="H191">
            <v>17105.298076923078</v>
          </cell>
          <cell r="K191">
            <v>15681.833333333334</v>
          </cell>
          <cell r="N191">
            <v>23015.074197835558</v>
          </cell>
          <cell r="Q191">
            <v>23321.473656504888</v>
          </cell>
          <cell r="T191">
            <v>23321.473656504888</v>
          </cell>
        </row>
        <row r="192">
          <cell r="C192" t="str">
            <v xml:space="preserve">Pace VT </v>
          </cell>
        </row>
        <row r="193">
          <cell r="C193" t="str">
            <v xml:space="preserve">BCBS </v>
          </cell>
          <cell r="E193">
            <v>22806.412484774664</v>
          </cell>
          <cell r="H193">
            <v>22244.214536928488</v>
          </cell>
          <cell r="K193">
            <v>20234.975806451614</v>
          </cell>
          <cell r="N193">
            <v>21258.48565684288</v>
          </cell>
          <cell r="Q193">
            <v>21541.499669372064</v>
          </cell>
          <cell r="T193">
            <v>23351.667479520369</v>
          </cell>
        </row>
        <row r="194">
          <cell r="C194" t="str">
            <v xml:space="preserve">M'care HMO </v>
          </cell>
          <cell r="E194">
            <v>-10360.295470852016</v>
          </cell>
          <cell r="H194">
            <v>10022.254807692309</v>
          </cell>
          <cell r="K194">
            <v>8709.2121212121219</v>
          </cell>
          <cell r="N194">
            <v>12634.841121199872</v>
          </cell>
          <cell r="Q194">
            <v>12803.048638005213</v>
          </cell>
          <cell r="T194">
            <v>12937.664233971107</v>
          </cell>
        </row>
        <row r="195">
          <cell r="C195" t="str">
            <v xml:space="preserve">Commercial </v>
          </cell>
          <cell r="E195">
            <v>16038.471666666668</v>
          </cell>
          <cell r="H195">
            <v>21826.117886178861</v>
          </cell>
          <cell r="K195">
            <v>18949</v>
          </cell>
          <cell r="N195">
            <v>20485.925168167723</v>
          </cell>
          <cell r="Q195">
            <v>21104.154316676482</v>
          </cell>
          <cell r="T195">
            <v>22651.48995285224</v>
          </cell>
        </row>
        <row r="196">
          <cell r="C196" t="str">
            <v xml:space="preserve">Workers Comp </v>
          </cell>
          <cell r="E196">
            <v>50657.775384615379</v>
          </cell>
          <cell r="H196">
            <v>25099.142857142859</v>
          </cell>
          <cell r="K196">
            <v>5000.5</v>
          </cell>
          <cell r="N196">
            <v>13057.478822977244</v>
          </cell>
          <cell r="Q196">
            <v>13231.312911390596</v>
          </cell>
          <cell r="T196">
            <v>14343.161997378449</v>
          </cell>
        </row>
        <row r="197">
          <cell r="C197" t="str">
            <v>Selfpay</v>
          </cell>
          <cell r="E197">
            <v>23697.234126984127</v>
          </cell>
          <cell r="H197">
            <v>30917.196808510638</v>
          </cell>
          <cell r="K197">
            <v>18749.462686567163</v>
          </cell>
          <cell r="N197">
            <v>19526.328162275957</v>
          </cell>
          <cell r="Q197">
            <v>19786.281978948151</v>
          </cell>
          <cell r="T197">
            <v>21448.955946431193</v>
          </cell>
        </row>
        <row r="199">
          <cell r="C199" t="str">
            <v>C/A G/L &amp; BUDGET INPUT</v>
          </cell>
        </row>
        <row r="201">
          <cell r="C201" t="str">
            <v>Medicare Contractual Allowances</v>
          </cell>
        </row>
        <row r="202">
          <cell r="C202" t="str">
            <v>Medicare Target Allowance</v>
          </cell>
          <cell r="E202">
            <v>500000</v>
          </cell>
          <cell r="H202">
            <v>0</v>
          </cell>
          <cell r="K202">
            <v>251938</v>
          </cell>
          <cell r="N202">
            <v>755814</v>
          </cell>
          <cell r="Q202">
            <v>755814</v>
          </cell>
          <cell r="T202">
            <v>819302.37600000005</v>
          </cell>
          <cell r="W202" t="str">
            <v>425800</v>
          </cell>
        </row>
        <row r="203">
          <cell r="C203" t="str">
            <v>Medicare Inpatient</v>
          </cell>
          <cell r="E203">
            <v>42660961.719999999</v>
          </cell>
          <cell r="H203">
            <v>50411921</v>
          </cell>
          <cell r="K203">
            <v>13901021</v>
          </cell>
          <cell r="N203">
            <v>41267525.322169706</v>
          </cell>
          <cell r="Q203">
            <v>39467431.178655431</v>
          </cell>
          <cell r="T203">
            <v>45489945.464065492</v>
          </cell>
          <cell r="W203" t="str">
            <v>424000</v>
          </cell>
        </row>
        <row r="204">
          <cell r="C204" t="str">
            <v>Medicare Billing Adjustment</v>
          </cell>
          <cell r="E204">
            <v>294624.48</v>
          </cell>
          <cell r="H204">
            <v>339000</v>
          </cell>
          <cell r="K204">
            <v>173548</v>
          </cell>
          <cell r="N204">
            <v>520644</v>
          </cell>
          <cell r="Q204">
            <v>520644</v>
          </cell>
          <cell r="T204">
            <v>564378.09600000002</v>
          </cell>
          <cell r="W204" t="str">
            <v>425600</v>
          </cell>
        </row>
        <row r="205">
          <cell r="C205" t="str">
            <v>Medicare Outpatient</v>
          </cell>
          <cell r="E205">
            <v>68913057.920000002</v>
          </cell>
          <cell r="H205">
            <v>70119844</v>
          </cell>
          <cell r="K205">
            <v>24026149</v>
          </cell>
          <cell r="N205">
            <v>76803914.470237777</v>
          </cell>
          <cell r="Q205">
            <v>76781105.915039986</v>
          </cell>
          <cell r="T205">
            <v>85489200.08727406</v>
          </cell>
          <cell r="W205" t="str">
            <v>424800</v>
          </cell>
        </row>
        <row r="206">
          <cell r="C206" t="str">
            <v>Medicare IP Physician</v>
          </cell>
          <cell r="E206">
            <v>8211544.3300000001</v>
          </cell>
          <cell r="H206">
            <v>7493121</v>
          </cell>
          <cell r="K206">
            <v>2305339</v>
          </cell>
          <cell r="N206">
            <v>7233036.6646148739</v>
          </cell>
          <cell r="Q206">
            <v>7121490.466709394</v>
          </cell>
          <cell r="T206">
            <v>7969406.862312831</v>
          </cell>
          <cell r="W206" t="str">
            <v>425000</v>
          </cell>
        </row>
        <row r="207">
          <cell r="C207" t="str">
            <v>Medicare OP Physician</v>
          </cell>
          <cell r="E207">
            <v>8030607.9699999997</v>
          </cell>
          <cell r="H207">
            <v>9708434</v>
          </cell>
          <cell r="K207">
            <v>3836702</v>
          </cell>
          <cell r="N207">
            <v>10714875.48987177</v>
          </cell>
          <cell r="Q207">
            <v>11836153.780373503</v>
          </cell>
          <cell r="T207">
            <v>13245419.513511257</v>
          </cell>
          <cell r="W207" t="str">
            <v>425200</v>
          </cell>
        </row>
        <row r="208">
          <cell r="C208" t="str">
            <v>Medicare Waiver Of Liability</v>
          </cell>
          <cell r="E208">
            <v>4850723.17</v>
          </cell>
          <cell r="H208">
            <v>4302000</v>
          </cell>
          <cell r="K208">
            <v>1612215</v>
          </cell>
          <cell r="N208">
            <v>4836645</v>
          </cell>
          <cell r="Q208">
            <v>4836645</v>
          </cell>
          <cell r="T208">
            <v>5242923.18</v>
          </cell>
          <cell r="W208" t="str">
            <v>425400</v>
          </cell>
        </row>
        <row r="209">
          <cell r="C209" t="str">
            <v>Medicare Rehab</v>
          </cell>
          <cell r="E209">
            <v>48511.81</v>
          </cell>
          <cell r="H209">
            <v>0</v>
          </cell>
          <cell r="K209">
            <v>-136565</v>
          </cell>
          <cell r="N209">
            <v>-136565</v>
          </cell>
          <cell r="Q209">
            <v>0</v>
          </cell>
          <cell r="T209">
            <v>0</v>
          </cell>
          <cell r="W209" t="str">
            <v>424200</v>
          </cell>
        </row>
        <row r="210">
          <cell r="C210" t="str">
            <v>Medicare Psych</v>
          </cell>
          <cell r="E210">
            <v>2319646.4300000002</v>
          </cell>
          <cell r="H210">
            <v>2518294</v>
          </cell>
          <cell r="K210">
            <v>1171521</v>
          </cell>
          <cell r="N210">
            <v>3568156.1805092436</v>
          </cell>
          <cell r="Q210">
            <v>3417179.8683026102</v>
          </cell>
          <cell r="T210">
            <v>3919982.53655808</v>
          </cell>
          <cell r="W210" t="str">
            <v>424400</v>
          </cell>
        </row>
        <row r="211">
          <cell r="C211" t="str">
            <v>Medicare Swing Bed</v>
          </cell>
          <cell r="E211">
            <v>1184888.27</v>
          </cell>
          <cell r="H211">
            <v>535930</v>
          </cell>
          <cell r="K211">
            <v>444085</v>
          </cell>
          <cell r="N211">
            <v>1325208.8927545778</v>
          </cell>
          <cell r="Q211">
            <v>1278022.5721854775</v>
          </cell>
          <cell r="T211">
            <v>1401167.1065418192</v>
          </cell>
          <cell r="W211" t="str">
            <v>424600</v>
          </cell>
        </row>
        <row r="212">
          <cell r="C212" t="str">
            <v>Total Medicare Contractual</v>
          </cell>
          <cell r="E212">
            <v>137014566.10000002</v>
          </cell>
          <cell r="H212">
            <v>145428544</v>
          </cell>
          <cell r="K212">
            <v>47585953</v>
          </cell>
          <cell r="N212">
            <v>146889255.02015793</v>
          </cell>
          <cell r="Q212">
            <v>146014486.78126642</v>
          </cell>
          <cell r="T212">
            <v>164141725.22226357</v>
          </cell>
        </row>
        <row r="214">
          <cell r="C214" t="str">
            <v>Medicaid Contractual Allowances</v>
          </cell>
        </row>
        <row r="215">
          <cell r="C215" t="str">
            <v>Medicaid Outpatient</v>
          </cell>
          <cell r="E215">
            <v>26785083.539999999</v>
          </cell>
          <cell r="H215">
            <v>29178405</v>
          </cell>
          <cell r="K215">
            <v>8995432</v>
          </cell>
          <cell r="N215">
            <v>27969098.388567921</v>
          </cell>
          <cell r="Q215">
            <v>27942119.948698975</v>
          </cell>
          <cell r="T215">
            <v>31119268.649973966</v>
          </cell>
          <cell r="W215" t="str">
            <v>428800</v>
          </cell>
        </row>
        <row r="216">
          <cell r="C216" t="str">
            <v>Medicaid Inpatient</v>
          </cell>
          <cell r="E216">
            <v>14439759.060000001</v>
          </cell>
          <cell r="H216">
            <v>8507313</v>
          </cell>
          <cell r="K216">
            <v>3701948</v>
          </cell>
          <cell r="N216">
            <v>8403542.7684153132</v>
          </cell>
          <cell r="Q216">
            <v>8019996.6425305223</v>
          </cell>
          <cell r="T216">
            <v>9290492.2760219909</v>
          </cell>
          <cell r="W216" t="str">
            <v>428000</v>
          </cell>
        </row>
        <row r="217">
          <cell r="C217" t="str">
            <v>Medicaid IP Psych CA</v>
          </cell>
          <cell r="E217">
            <v>523</v>
          </cell>
          <cell r="H217">
            <v>0</v>
          </cell>
          <cell r="K217">
            <v>13043</v>
          </cell>
          <cell r="N217">
            <v>3040140.1706613111</v>
          </cell>
          <cell r="Q217">
            <v>2901385.1221374427</v>
          </cell>
          <cell r="T217">
            <v>3361010.8917050511</v>
          </cell>
          <cell r="W217" t="str">
            <v>428400</v>
          </cell>
        </row>
        <row r="218">
          <cell r="C218" t="str">
            <v>Medicaid Billing Adjustment</v>
          </cell>
          <cell r="E218">
            <v>685007.29</v>
          </cell>
          <cell r="H218">
            <v>1292000</v>
          </cell>
          <cell r="K218">
            <v>93160</v>
          </cell>
          <cell r="N218">
            <v>279480</v>
          </cell>
          <cell r="Q218">
            <v>279480</v>
          </cell>
          <cell r="T218">
            <v>302956.32</v>
          </cell>
          <cell r="W218" t="str">
            <v>429600</v>
          </cell>
        </row>
        <row r="219">
          <cell r="C219" t="str">
            <v>Medicaid Waiver of Liability</v>
          </cell>
          <cell r="E219">
            <v>568738.31000000006</v>
          </cell>
          <cell r="H219">
            <v>0</v>
          </cell>
          <cell r="K219">
            <v>465251</v>
          </cell>
          <cell r="N219">
            <v>1395753</v>
          </cell>
          <cell r="Q219">
            <v>1395753</v>
          </cell>
          <cell r="T219">
            <v>1512996.2520000001</v>
          </cell>
          <cell r="W219" t="str">
            <v>429400</v>
          </cell>
        </row>
        <row r="220">
          <cell r="C220" t="str">
            <v>Medicaid Level II</v>
          </cell>
          <cell r="E220">
            <v>267453.38</v>
          </cell>
          <cell r="H220">
            <v>2550786</v>
          </cell>
          <cell r="K220">
            <v>188183</v>
          </cell>
          <cell r="N220">
            <v>1680408.6463403387</v>
          </cell>
          <cell r="Q220">
            <v>1562737.4124903886</v>
          </cell>
          <cell r="T220">
            <v>1701250.9327948096</v>
          </cell>
          <cell r="W220" t="str">
            <v>428600</v>
          </cell>
        </row>
        <row r="221">
          <cell r="C221" t="str">
            <v>Mediciad MIC Allowance</v>
          </cell>
          <cell r="E221">
            <v>1208</v>
          </cell>
          <cell r="H221">
            <v>200000</v>
          </cell>
          <cell r="K221">
            <v>0</v>
          </cell>
          <cell r="N221">
            <v>200000</v>
          </cell>
          <cell r="Q221">
            <v>200000</v>
          </cell>
          <cell r="T221">
            <v>216800</v>
          </cell>
          <cell r="W221" t="str">
            <v>429800</v>
          </cell>
        </row>
        <row r="222">
          <cell r="C222" t="str">
            <v>Medicaid Physician IP</v>
          </cell>
          <cell r="E222">
            <v>3108192.64</v>
          </cell>
          <cell r="H222">
            <v>2182636</v>
          </cell>
          <cell r="K222">
            <v>795517</v>
          </cell>
          <cell r="N222">
            <v>2364484.7745728628</v>
          </cell>
          <cell r="Q222">
            <v>2328020.2439975785</v>
          </cell>
          <cell r="T222">
            <v>2595681.9480290939</v>
          </cell>
          <cell r="W222" t="str">
            <v>429000</v>
          </cell>
        </row>
        <row r="223">
          <cell r="C223" t="str">
            <v>Medicaid Physician OP</v>
          </cell>
          <cell r="E223">
            <v>4763435.84</v>
          </cell>
          <cell r="H223">
            <v>5713032</v>
          </cell>
          <cell r="K223">
            <v>2204808</v>
          </cell>
          <cell r="N223">
            <v>6017250.4756950419</v>
          </cell>
          <cell r="Q223">
            <v>6646936.9646594431</v>
          </cell>
          <cell r="T223">
            <v>7411161.8991529793</v>
          </cell>
          <cell r="W223" t="str">
            <v>429200</v>
          </cell>
        </row>
        <row r="224">
          <cell r="C224" t="str">
            <v>Medicaid DSH</v>
          </cell>
          <cell r="E224">
            <v>-4587413.05</v>
          </cell>
          <cell r="H224">
            <v>-5336685</v>
          </cell>
          <cell r="K224">
            <v>-1796700</v>
          </cell>
          <cell r="N224">
            <v>-5395100</v>
          </cell>
          <cell r="Q224">
            <v>-5395100</v>
          </cell>
          <cell r="T224">
            <v>-5395100</v>
          </cell>
          <cell r="W224" t="str">
            <v>429900</v>
          </cell>
        </row>
        <row r="225">
          <cell r="C225" t="str">
            <v>Total Medicaid Contractual</v>
          </cell>
          <cell r="E225">
            <v>46031988.010000005</v>
          </cell>
          <cell r="H225">
            <v>44287487</v>
          </cell>
          <cell r="K225">
            <v>14660642</v>
          </cell>
          <cell r="N225">
            <v>45955058.22425279</v>
          </cell>
          <cell r="Q225">
            <v>45881329.334514357</v>
          </cell>
          <cell r="T225">
            <v>52116519.169677891</v>
          </cell>
        </row>
        <row r="227">
          <cell r="C227" t="str">
            <v>Blue Cross Contractual Allowances</v>
          </cell>
        </row>
        <row r="228">
          <cell r="C228" t="str">
            <v>Blue Cross IP Facility</v>
          </cell>
          <cell r="E228">
            <v>-1629153.65</v>
          </cell>
          <cell r="H228">
            <v>1517559</v>
          </cell>
          <cell r="K228">
            <v>479120</v>
          </cell>
          <cell r="N228">
            <v>1319109.4819822763</v>
          </cell>
          <cell r="Q228">
            <v>1272140.3413261378</v>
          </cell>
          <cell r="T228">
            <v>1379040.3961600072</v>
          </cell>
          <cell r="W228" t="str">
            <v>432000</v>
          </cell>
        </row>
        <row r="229">
          <cell r="C229" t="str">
            <v>Blue Cross OP Facility</v>
          </cell>
          <cell r="E229">
            <v>3236245.94</v>
          </cell>
          <cell r="H229">
            <v>3425308</v>
          </cell>
          <cell r="K229">
            <v>1401235</v>
          </cell>
          <cell r="N229">
            <v>3912163.1740967585</v>
          </cell>
          <cell r="Q229">
            <v>3922377.0270601627</v>
          </cell>
          <cell r="T229">
            <v>4251856.6933376398</v>
          </cell>
          <cell r="W229" t="str">
            <v>432200</v>
          </cell>
        </row>
        <row r="230">
          <cell r="C230" t="str">
            <v>Blue Shield IP Physician</v>
          </cell>
          <cell r="E230">
            <v>6043433.2400000002</v>
          </cell>
          <cell r="H230">
            <v>2289280</v>
          </cell>
          <cell r="K230">
            <v>472025</v>
          </cell>
          <cell r="N230">
            <v>1123855.4432327366</v>
          </cell>
          <cell r="Q230">
            <v>1106523.6077256282</v>
          </cell>
          <cell r="T230">
            <v>1199471.5624793966</v>
          </cell>
          <cell r="W230" t="str">
            <v>432400</v>
          </cell>
        </row>
        <row r="231">
          <cell r="C231" t="str">
            <v>Blue Shield OP Physician</v>
          </cell>
          <cell r="E231">
            <v>4106610.92</v>
          </cell>
          <cell r="H231">
            <v>6029322</v>
          </cell>
          <cell r="K231">
            <v>1953169</v>
          </cell>
          <cell r="N231">
            <v>4497966.6615960021</v>
          </cell>
          <cell r="Q231">
            <v>4968664.8394530835</v>
          </cell>
          <cell r="T231">
            <v>5386032.7099694414</v>
          </cell>
          <cell r="W231" t="str">
            <v>432600</v>
          </cell>
        </row>
        <row r="232">
          <cell r="C232" t="str">
            <v>BC Waiver of Liability</v>
          </cell>
          <cell r="E232">
            <v>152244.13</v>
          </cell>
          <cell r="H232">
            <v>0</v>
          </cell>
          <cell r="K232">
            <v>91304</v>
          </cell>
          <cell r="N232">
            <v>273912</v>
          </cell>
          <cell r="Q232">
            <v>273912</v>
          </cell>
          <cell r="T232">
            <v>296920.60800000001</v>
          </cell>
          <cell r="W232" t="str">
            <v>432800</v>
          </cell>
        </row>
        <row r="233">
          <cell r="C233" t="str">
            <v>BCBS Audit Recovery</v>
          </cell>
          <cell r="E233">
            <v>0</v>
          </cell>
          <cell r="H233">
            <v>0</v>
          </cell>
          <cell r="K233">
            <v>32555</v>
          </cell>
          <cell r="N233">
            <v>97665</v>
          </cell>
          <cell r="Q233">
            <v>97665</v>
          </cell>
          <cell r="T233">
            <v>105868.86</v>
          </cell>
          <cell r="W233" t="str">
            <v>433200</v>
          </cell>
        </row>
        <row r="234">
          <cell r="C234" t="str">
            <v>Blue Cross Billing Adjustment</v>
          </cell>
          <cell r="E234">
            <v>101313.79</v>
          </cell>
          <cell r="H234">
            <v>272000</v>
          </cell>
          <cell r="K234">
            <v>481</v>
          </cell>
          <cell r="N234">
            <v>1443</v>
          </cell>
          <cell r="Q234">
            <v>1443</v>
          </cell>
          <cell r="T234">
            <v>1564.212</v>
          </cell>
          <cell r="W234" t="str">
            <v>433000</v>
          </cell>
        </row>
        <row r="235">
          <cell r="C235" t="str">
            <v>Total Blue Cross Contractual</v>
          </cell>
          <cell r="E235">
            <v>12010694.369999999</v>
          </cell>
          <cell r="H235">
            <v>13533469</v>
          </cell>
          <cell r="K235">
            <v>4429889</v>
          </cell>
          <cell r="N235">
            <v>11226114.760907773</v>
          </cell>
          <cell r="Q235">
            <v>11642725.815565012</v>
          </cell>
          <cell r="T235">
            <v>12620755.041946484</v>
          </cell>
        </row>
        <row r="237">
          <cell r="C237" t="str">
            <v>OTHER CONTRACTUAL ALLOWANCES</v>
          </cell>
        </row>
        <row r="239">
          <cell r="C239" t="str">
            <v>Other Contractual Allowances</v>
          </cell>
        </row>
        <row r="240">
          <cell r="C240" t="str">
            <v>Contract Adjustment - Other</v>
          </cell>
          <cell r="E240">
            <v>1222169.8600000001</v>
          </cell>
          <cell r="H240">
            <v>507200</v>
          </cell>
          <cell r="K240">
            <v>300114</v>
          </cell>
          <cell r="N240">
            <v>900342</v>
          </cell>
          <cell r="Q240">
            <v>900342</v>
          </cell>
          <cell r="T240">
            <v>975970.728</v>
          </cell>
          <cell r="W240" t="str">
            <v>437000</v>
          </cell>
        </row>
        <row r="241">
          <cell r="C241" t="str">
            <v>Aetna C/A</v>
          </cell>
          <cell r="E241">
            <v>217836.94</v>
          </cell>
          <cell r="H241">
            <v>203344</v>
          </cell>
          <cell r="K241">
            <v>57426</v>
          </cell>
          <cell r="N241">
            <v>172278</v>
          </cell>
          <cell r="Q241">
            <v>172278</v>
          </cell>
          <cell r="T241">
            <v>186749.35200000001</v>
          </cell>
          <cell r="W241" t="str">
            <v>439100</v>
          </cell>
        </row>
        <row r="242">
          <cell r="C242" t="str">
            <v>Medicare HMO IP Facility</v>
          </cell>
          <cell r="E242">
            <v>7207466.8899999997</v>
          </cell>
          <cell r="H242">
            <v>3424099</v>
          </cell>
          <cell r="K242">
            <v>1225782</v>
          </cell>
          <cell r="N242">
            <v>3031734.0016537169</v>
          </cell>
          <cell r="Q242">
            <v>2923783.9469382544</v>
          </cell>
          <cell r="T242">
            <v>3341611.3943390409</v>
          </cell>
          <cell r="W242" t="str">
            <v>426000</v>
          </cell>
        </row>
        <row r="243">
          <cell r="C243" t="str">
            <v>Medicare HMO OP Facility</v>
          </cell>
          <cell r="E243">
            <v>717427.19</v>
          </cell>
          <cell r="H243">
            <v>4414820</v>
          </cell>
          <cell r="K243">
            <v>1599518</v>
          </cell>
          <cell r="N243">
            <v>4595406.0162762869</v>
          </cell>
          <cell r="Q243">
            <v>4607403.6756960601</v>
          </cell>
          <cell r="T243">
            <v>5115072.4167834241</v>
          </cell>
          <cell r="W243" t="str">
            <v>426200</v>
          </cell>
        </row>
        <row r="244">
          <cell r="C244" t="str">
            <v>Medicare HMO IP Physician</v>
          </cell>
          <cell r="E244">
            <v>772718.09</v>
          </cell>
          <cell r="H244">
            <v>532745</v>
          </cell>
          <cell r="K244">
            <v>-27893</v>
          </cell>
          <cell r="N244">
            <v>568417.50552843814</v>
          </cell>
          <cell r="Q244">
            <v>559651.50384690356</v>
          </cell>
          <cell r="T244">
            <v>626286.10627377138</v>
          </cell>
          <cell r="W244" t="str">
            <v>426400</v>
          </cell>
        </row>
        <row r="245">
          <cell r="C245" t="str">
            <v>Medicare HMO OP Physician</v>
          </cell>
          <cell r="E245">
            <v>561783.93000000005</v>
          </cell>
          <cell r="H245">
            <v>686862</v>
          </cell>
          <cell r="K245">
            <v>260135</v>
          </cell>
          <cell r="N245">
            <v>657338.5042490433</v>
          </cell>
          <cell r="Q245">
            <v>726126.92787767411</v>
          </cell>
          <cell r="T245">
            <v>812582.86756505992</v>
          </cell>
          <cell r="W245" t="str">
            <v>426600</v>
          </cell>
        </row>
        <row r="246">
          <cell r="C246" t="str">
            <v>Medicare HMO Billing Adjust</v>
          </cell>
          <cell r="E246">
            <v>1847.21</v>
          </cell>
          <cell r="H246">
            <v>0</v>
          </cell>
          <cell r="K246">
            <v>204</v>
          </cell>
          <cell r="N246">
            <v>612</v>
          </cell>
          <cell r="Q246">
            <v>612</v>
          </cell>
          <cell r="T246">
            <v>663.40800000000002</v>
          </cell>
          <cell r="W246" t="str">
            <v>426800</v>
          </cell>
        </row>
        <row r="247">
          <cell r="C247" t="str">
            <v>Medicare HMO Waiver of Liability</v>
          </cell>
          <cell r="E247">
            <v>160054.81</v>
          </cell>
          <cell r="H247">
            <v>0</v>
          </cell>
          <cell r="K247">
            <v>16865</v>
          </cell>
          <cell r="N247">
            <v>50595</v>
          </cell>
          <cell r="Q247">
            <v>50595</v>
          </cell>
          <cell r="T247">
            <v>54844.98</v>
          </cell>
          <cell r="W247" t="str">
            <v>426900</v>
          </cell>
        </row>
        <row r="248">
          <cell r="C248" t="str">
            <v>Courtesy Allowance</v>
          </cell>
          <cell r="E248">
            <v>995396.91</v>
          </cell>
          <cell r="H248">
            <v>486336</v>
          </cell>
          <cell r="K248">
            <v>58809</v>
          </cell>
          <cell r="N248">
            <v>176427</v>
          </cell>
          <cell r="Q248">
            <v>176427</v>
          </cell>
          <cell r="T248">
            <v>191246.86799999999</v>
          </cell>
          <cell r="W248" t="str">
            <v>437600</v>
          </cell>
        </row>
        <row r="249">
          <cell r="C249" t="str">
            <v>Employee Allowances</v>
          </cell>
          <cell r="E249">
            <v>27525.88</v>
          </cell>
          <cell r="H249">
            <v>25969</v>
          </cell>
          <cell r="K249">
            <v>16915</v>
          </cell>
          <cell r="N249">
            <v>50745</v>
          </cell>
          <cell r="Q249">
            <v>50745</v>
          </cell>
          <cell r="T249">
            <v>55007.58</v>
          </cell>
          <cell r="W249" t="str">
            <v>437800</v>
          </cell>
        </row>
        <row r="250">
          <cell r="C250" t="str">
            <v>Hospital Compensation</v>
          </cell>
          <cell r="E250">
            <v>203451.89</v>
          </cell>
          <cell r="H250">
            <v>76080</v>
          </cell>
          <cell r="K250">
            <v>71152</v>
          </cell>
          <cell r="N250">
            <v>213456</v>
          </cell>
          <cell r="Q250">
            <v>213456</v>
          </cell>
          <cell r="T250">
            <v>231386.304</v>
          </cell>
          <cell r="W250" t="str">
            <v>438000</v>
          </cell>
        </row>
        <row r="251">
          <cell r="C251" t="str">
            <v>Administrative Write Off</v>
          </cell>
          <cell r="E251">
            <v>75709.95</v>
          </cell>
          <cell r="H251">
            <v>110260</v>
          </cell>
          <cell r="K251">
            <v>8358</v>
          </cell>
          <cell r="N251">
            <v>25074</v>
          </cell>
          <cell r="Q251">
            <v>25074</v>
          </cell>
          <cell r="T251">
            <v>27180.216</v>
          </cell>
          <cell r="W251" t="str">
            <v>438200</v>
          </cell>
        </row>
        <row r="252">
          <cell r="C252" t="str">
            <v>B/D Bankrupt Allowance</v>
          </cell>
          <cell r="E252">
            <v>62556.9</v>
          </cell>
          <cell r="H252">
            <v>40576</v>
          </cell>
          <cell r="K252">
            <v>325</v>
          </cell>
          <cell r="N252">
            <v>975</v>
          </cell>
          <cell r="Q252">
            <v>975</v>
          </cell>
          <cell r="T252">
            <v>1056.9000000000001</v>
          </cell>
          <cell r="W252" t="str">
            <v>438400</v>
          </cell>
        </row>
        <row r="253">
          <cell r="C253" t="str">
            <v>Bankrupt Allowance</v>
          </cell>
          <cell r="E253">
            <v>76147.509999999995</v>
          </cell>
          <cell r="H253">
            <v>40576</v>
          </cell>
          <cell r="K253">
            <v>12454</v>
          </cell>
          <cell r="N253">
            <v>37362</v>
          </cell>
          <cell r="Q253">
            <v>37362</v>
          </cell>
          <cell r="T253">
            <v>40500.408000000003</v>
          </cell>
          <cell r="W253" t="str">
            <v>438600</v>
          </cell>
        </row>
        <row r="254">
          <cell r="C254" t="str">
            <v>Workers Comp IP Facility</v>
          </cell>
          <cell r="E254">
            <v>11377.92</v>
          </cell>
          <cell r="H254">
            <v>54183</v>
          </cell>
          <cell r="K254">
            <v>20211</v>
          </cell>
          <cell r="N254">
            <v>15573.168568896526</v>
          </cell>
          <cell r="Q254">
            <v>15018.659367829252</v>
          </cell>
          <cell r="T254">
            <v>16280.702129776817</v>
          </cell>
          <cell r="W254" t="str">
            <v>434000</v>
          </cell>
        </row>
        <row r="255">
          <cell r="C255" t="str">
            <v>Workers Comp OP Facility</v>
          </cell>
          <cell r="E255">
            <v>533355.01</v>
          </cell>
          <cell r="H255">
            <v>455010</v>
          </cell>
          <cell r="K255">
            <v>183559</v>
          </cell>
          <cell r="N255">
            <v>490181.02163820085</v>
          </cell>
          <cell r="Q255">
            <v>491460.78341133287</v>
          </cell>
          <cell r="T255">
            <v>532743.48871725239</v>
          </cell>
          <cell r="W255" t="str">
            <v>434200</v>
          </cell>
        </row>
        <row r="256">
          <cell r="C256" t="str">
            <v>Workers Comp IP Physician</v>
          </cell>
          <cell r="E256">
            <v>86180.71</v>
          </cell>
          <cell r="H256">
            <v>45210</v>
          </cell>
          <cell r="K256">
            <v>-54609</v>
          </cell>
          <cell r="N256">
            <v>11082.520557462129</v>
          </cell>
          <cell r="Q256">
            <v>10911.608520275593</v>
          </cell>
          <cell r="T256">
            <v>11828.183356955351</v>
          </cell>
          <cell r="W256" t="str">
            <v>434400</v>
          </cell>
        </row>
        <row r="257">
          <cell r="C257" t="str">
            <v>Workers Comp OP Physician</v>
          </cell>
          <cell r="E257">
            <v>577368.84</v>
          </cell>
          <cell r="H257">
            <v>379659</v>
          </cell>
          <cell r="K257">
            <v>179197</v>
          </cell>
          <cell r="N257">
            <v>541393.43104041391</v>
          </cell>
          <cell r="Q257">
            <v>598048.56449667097</v>
          </cell>
          <cell r="T257">
            <v>648284.6468034049</v>
          </cell>
          <cell r="W257" t="str">
            <v>434600</v>
          </cell>
        </row>
        <row r="258">
          <cell r="C258" t="str">
            <v>Workers Comp Billing Adj</v>
          </cell>
          <cell r="E258">
            <v>44913.84</v>
          </cell>
          <cell r="H258">
            <v>0</v>
          </cell>
          <cell r="K258">
            <v>52988</v>
          </cell>
          <cell r="N258">
            <v>158964</v>
          </cell>
          <cell r="Q258">
            <v>158964</v>
          </cell>
          <cell r="T258">
            <v>172316.976</v>
          </cell>
          <cell r="W258" t="str">
            <v>434800</v>
          </cell>
        </row>
        <row r="259">
          <cell r="C259" t="str">
            <v>Workers Comp Waiver of Liability</v>
          </cell>
          <cell r="E259">
            <v>8701.48</v>
          </cell>
          <cell r="H259">
            <v>0</v>
          </cell>
          <cell r="K259">
            <v>12356</v>
          </cell>
          <cell r="N259">
            <v>37068</v>
          </cell>
          <cell r="Q259">
            <v>37068</v>
          </cell>
          <cell r="T259">
            <v>40181.712</v>
          </cell>
          <cell r="W259" t="str">
            <v>434900</v>
          </cell>
        </row>
        <row r="260">
          <cell r="C260" t="str">
            <v>Settlement Allowance</v>
          </cell>
          <cell r="E260">
            <v>10938.82</v>
          </cell>
          <cell r="H260">
            <v>40576</v>
          </cell>
          <cell r="K260">
            <v>0</v>
          </cell>
          <cell r="N260">
            <v>0</v>
          </cell>
          <cell r="Q260">
            <v>0</v>
          </cell>
          <cell r="T260">
            <v>0</v>
          </cell>
          <cell r="W260" t="str">
            <v>438800</v>
          </cell>
        </row>
        <row r="261">
          <cell r="C261" t="str">
            <v>General Reserve</v>
          </cell>
          <cell r="E261">
            <v>0</v>
          </cell>
          <cell r="H261">
            <v>1521600</v>
          </cell>
          <cell r="N261">
            <v>1000000</v>
          </cell>
          <cell r="Q261">
            <v>1000000</v>
          </cell>
          <cell r="T261">
            <v>1000000</v>
          </cell>
          <cell r="W261" t="str">
            <v>437400</v>
          </cell>
        </row>
        <row r="262">
          <cell r="C262" t="str">
            <v>Accrued C/A</v>
          </cell>
          <cell r="E262">
            <v>230053.31</v>
          </cell>
          <cell r="H262">
            <v>0</v>
          </cell>
          <cell r="K262">
            <v>789908</v>
          </cell>
          <cell r="N262">
            <v>0</v>
          </cell>
          <cell r="Q262">
            <v>0</v>
          </cell>
          <cell r="T262">
            <v>0</v>
          </cell>
          <cell r="W262" t="str">
            <v>436400</v>
          </cell>
        </row>
        <row r="263">
          <cell r="C263" t="str">
            <v>Contractual Default</v>
          </cell>
          <cell r="E263">
            <v>37437.339999999997</v>
          </cell>
          <cell r="H263">
            <v>0</v>
          </cell>
          <cell r="K263">
            <v>169591</v>
          </cell>
          <cell r="N263">
            <v>0</v>
          </cell>
          <cell r="Q263">
            <v>0</v>
          </cell>
          <cell r="T263">
            <v>0</v>
          </cell>
          <cell r="W263" t="str">
            <v>444444</v>
          </cell>
        </row>
        <row r="264">
          <cell r="C264" t="str">
            <v>MVP C/A</v>
          </cell>
          <cell r="E264">
            <v>936284.64</v>
          </cell>
          <cell r="K264">
            <v>396771</v>
          </cell>
          <cell r="N264">
            <v>1190313</v>
          </cell>
          <cell r="Q264">
            <v>1190313</v>
          </cell>
          <cell r="T264">
            <v>1290299.2919999999</v>
          </cell>
          <cell r="W264" t="str">
            <v>435400</v>
          </cell>
        </row>
        <row r="265">
          <cell r="C265" t="str">
            <v>MVP Billing Adjmt C/A</v>
          </cell>
          <cell r="E265">
            <v>2061.2600000000002</v>
          </cell>
          <cell r="H265">
            <v>618784</v>
          </cell>
          <cell r="K265">
            <v>320</v>
          </cell>
          <cell r="N265">
            <v>960</v>
          </cell>
          <cell r="Q265">
            <v>960</v>
          </cell>
          <cell r="T265">
            <v>1040.6400000000001</v>
          </cell>
          <cell r="W265" t="str">
            <v>435800</v>
          </cell>
        </row>
        <row r="266">
          <cell r="C266" t="str">
            <v>MVP Waiver of Liab C/A</v>
          </cell>
          <cell r="E266">
            <v>268638.96999999997</v>
          </cell>
          <cell r="H266">
            <v>182592</v>
          </cell>
          <cell r="K266">
            <v>82383</v>
          </cell>
          <cell r="N266">
            <v>247149</v>
          </cell>
          <cell r="Q266">
            <v>247149</v>
          </cell>
          <cell r="T266">
            <v>267909.516</v>
          </cell>
          <cell r="W266" t="str">
            <v>435600</v>
          </cell>
        </row>
        <row r="267">
          <cell r="C267" t="str">
            <v>Tricare Billing Adjmt</v>
          </cell>
          <cell r="E267">
            <v>-1747.56</v>
          </cell>
          <cell r="H267">
            <v>10144</v>
          </cell>
          <cell r="K267">
            <v>-154</v>
          </cell>
          <cell r="N267">
            <v>-462</v>
          </cell>
          <cell r="Q267">
            <v>-462</v>
          </cell>
          <cell r="T267">
            <v>-500.80799999999999</v>
          </cell>
          <cell r="W267" t="str">
            <v>436200</v>
          </cell>
        </row>
        <row r="268">
          <cell r="C268" t="str">
            <v>Tricare Allowance</v>
          </cell>
          <cell r="E268">
            <v>1401678.04</v>
          </cell>
          <cell r="H268">
            <v>590924</v>
          </cell>
          <cell r="K268">
            <v>515698</v>
          </cell>
          <cell r="N268">
            <v>1547094</v>
          </cell>
          <cell r="Q268">
            <v>1547094</v>
          </cell>
          <cell r="T268">
            <v>1677049.8959999999</v>
          </cell>
          <cell r="W268" t="str">
            <v>436000</v>
          </cell>
        </row>
        <row r="269">
          <cell r="C269" t="str">
            <v>Tricare Waiver of Liability</v>
          </cell>
          <cell r="E269">
            <v>48303.49</v>
          </cell>
          <cell r="H269">
            <v>0</v>
          </cell>
          <cell r="K269">
            <v>5567</v>
          </cell>
          <cell r="N269">
            <v>16701</v>
          </cell>
          <cell r="Q269">
            <v>16701</v>
          </cell>
          <cell r="T269">
            <v>18103.883999999998</v>
          </cell>
          <cell r="W269" t="str">
            <v>436300</v>
          </cell>
        </row>
        <row r="270">
          <cell r="C270" t="str">
            <v>Catamount IP Facility CA</v>
          </cell>
          <cell r="E270">
            <v>3530839.09</v>
          </cell>
          <cell r="H270">
            <v>1491180</v>
          </cell>
          <cell r="K270">
            <v>262655</v>
          </cell>
          <cell r="N270">
            <v>329390.65953024261</v>
          </cell>
          <cell r="Q270">
            <v>317662.14386902162</v>
          </cell>
          <cell r="T270">
            <v>474683.76046409685</v>
          </cell>
          <cell r="W270" t="str">
            <v>430000</v>
          </cell>
        </row>
        <row r="271">
          <cell r="C271" t="str">
            <v>Catamount OP Facility CA</v>
          </cell>
          <cell r="E271">
            <v>-71752.73</v>
          </cell>
          <cell r="H271">
            <v>2892462</v>
          </cell>
          <cell r="K271">
            <v>685863</v>
          </cell>
          <cell r="N271">
            <v>836796.74014486826</v>
          </cell>
          <cell r="Q271">
            <v>838981.44422896334</v>
          </cell>
          <cell r="T271">
            <v>1253536.9763501068</v>
          </cell>
          <cell r="W271" t="str">
            <v>430200</v>
          </cell>
        </row>
        <row r="272">
          <cell r="C272" t="str">
            <v>Catamount IP Physicican CA</v>
          </cell>
          <cell r="E272">
            <v>54171.53</v>
          </cell>
          <cell r="H272">
            <v>0</v>
          </cell>
          <cell r="K272">
            <v>2872</v>
          </cell>
          <cell r="N272">
            <v>144918.75392286811</v>
          </cell>
          <cell r="Q272">
            <v>142683.85083100657</v>
          </cell>
          <cell r="T272">
            <v>160413.79139491354</v>
          </cell>
          <cell r="W272" t="str">
            <v>430400</v>
          </cell>
        </row>
        <row r="273">
          <cell r="C273" t="str">
            <v>Catamount OP Physician CA</v>
          </cell>
          <cell r="E273">
            <v>695220.22</v>
          </cell>
          <cell r="H273">
            <v>0</v>
          </cell>
          <cell r="K273">
            <v>278989</v>
          </cell>
          <cell r="N273">
            <v>766200.50612774317</v>
          </cell>
          <cell r="Q273">
            <v>846380.99861265952</v>
          </cell>
          <cell r="T273">
            <v>951552.60803885013</v>
          </cell>
          <cell r="W273" t="str">
            <v>430600</v>
          </cell>
        </row>
        <row r="274">
          <cell r="C274" t="str">
            <v>Catamount Billing Adjustments</v>
          </cell>
          <cell r="E274">
            <v>220.82</v>
          </cell>
          <cell r="H274">
            <v>0</v>
          </cell>
          <cell r="K274">
            <v>0</v>
          </cell>
          <cell r="N274">
            <v>0</v>
          </cell>
          <cell r="Q274">
            <v>0</v>
          </cell>
          <cell r="T274">
            <v>0</v>
          </cell>
          <cell r="W274" t="str">
            <v>430800</v>
          </cell>
        </row>
        <row r="275">
          <cell r="C275" t="str">
            <v>Catamount Waiver of Liability</v>
          </cell>
          <cell r="E275">
            <v>23645.52</v>
          </cell>
          <cell r="H275">
            <v>439850</v>
          </cell>
          <cell r="K275">
            <v>10065</v>
          </cell>
          <cell r="N275">
            <v>30195</v>
          </cell>
          <cell r="Q275">
            <v>30195</v>
          </cell>
          <cell r="T275">
            <v>32731.38</v>
          </cell>
          <cell r="W275" t="str">
            <v>430900</v>
          </cell>
        </row>
        <row r="276">
          <cell r="C276" t="str">
            <v>Pace VT</v>
          </cell>
          <cell r="E276">
            <v>928686.42999999993</v>
          </cell>
          <cell r="H276">
            <v>0</v>
          </cell>
          <cell r="K276">
            <v>-313</v>
          </cell>
          <cell r="N276">
            <v>-313</v>
          </cell>
          <cell r="Q276">
            <v>0</v>
          </cell>
          <cell r="T276">
            <v>0</v>
          </cell>
          <cell r="W276" t="str">
            <v>427000/427200</v>
          </cell>
        </row>
        <row r="277">
          <cell r="C277" t="str">
            <v>UHC Facility CA</v>
          </cell>
          <cell r="E277">
            <v>17660.79</v>
          </cell>
          <cell r="H277">
            <v>197808</v>
          </cell>
          <cell r="K277">
            <v>-5174</v>
          </cell>
          <cell r="N277">
            <v>-15522</v>
          </cell>
          <cell r="Q277">
            <v>-15522</v>
          </cell>
          <cell r="T277">
            <v>-16825.848000000002</v>
          </cell>
          <cell r="W277" t="str">
            <v>439600</v>
          </cell>
        </row>
        <row r="278">
          <cell r="C278" t="str">
            <v>UHC Physician CA</v>
          </cell>
          <cell r="E278">
            <v>72410.539999999994</v>
          </cell>
          <cell r="H278">
            <v>0</v>
          </cell>
          <cell r="K278">
            <v>-28948</v>
          </cell>
          <cell r="N278">
            <v>-86844</v>
          </cell>
          <cell r="Q278">
            <v>-86844</v>
          </cell>
          <cell r="T278">
            <v>-94138.896000000008</v>
          </cell>
          <cell r="W278" t="str">
            <v>439800</v>
          </cell>
        </row>
        <row r="279">
          <cell r="C279" t="str">
            <v>UHC Billing Adjustment</v>
          </cell>
          <cell r="E279">
            <v>251222.95</v>
          </cell>
          <cell r="H279">
            <v>0</v>
          </cell>
          <cell r="K279">
            <v>104318</v>
          </cell>
          <cell r="N279">
            <v>312954</v>
          </cell>
          <cell r="Q279">
            <v>312954</v>
          </cell>
          <cell r="T279">
            <v>339242.136</v>
          </cell>
          <cell r="W279" t="str">
            <v>439200</v>
          </cell>
        </row>
        <row r="280">
          <cell r="C280" t="str">
            <v>CDPHP Billing Adjustment</v>
          </cell>
          <cell r="E280">
            <v>147395.49</v>
          </cell>
          <cell r="H280">
            <v>0</v>
          </cell>
          <cell r="K280">
            <v>49865</v>
          </cell>
          <cell r="N280">
            <v>149595</v>
          </cell>
          <cell r="Q280">
            <v>149595</v>
          </cell>
          <cell r="T280">
            <v>162160.98000000001</v>
          </cell>
          <cell r="W280" t="str">
            <v>439300</v>
          </cell>
        </row>
        <row r="281">
          <cell r="C281" t="str">
            <v>CDPHP CA</v>
          </cell>
          <cell r="E281">
            <v>3941.51</v>
          </cell>
          <cell r="H281">
            <v>76080</v>
          </cell>
          <cell r="K281">
            <v>1465</v>
          </cell>
          <cell r="N281">
            <v>28868.253737315095</v>
          </cell>
          <cell r="Q281">
            <v>28829.794489785883</v>
          </cell>
          <cell r="T281">
            <v>31251.789482927947</v>
          </cell>
          <cell r="W281" t="str">
            <v>439900</v>
          </cell>
        </row>
        <row r="282">
          <cell r="C282" t="str">
            <v>Comm Allowance</v>
          </cell>
          <cell r="E282">
            <v>658929.35</v>
          </cell>
          <cell r="H282">
            <v>243456</v>
          </cell>
          <cell r="K282">
            <v>339082</v>
          </cell>
          <cell r="N282">
            <v>1017246</v>
          </cell>
          <cell r="Q282">
            <v>1017246</v>
          </cell>
          <cell r="T282">
            <v>1102703.8101442412</v>
          </cell>
          <cell r="W282" t="str">
            <v>439400</v>
          </cell>
        </row>
        <row r="283">
          <cell r="C283" t="str">
            <v>Comm Waiver of Liab</v>
          </cell>
          <cell r="E283">
            <v>266913.58</v>
          </cell>
          <cell r="H283">
            <v>207758</v>
          </cell>
          <cell r="K283">
            <v>55788</v>
          </cell>
          <cell r="N283">
            <v>167364</v>
          </cell>
          <cell r="Q283">
            <v>167364</v>
          </cell>
          <cell r="T283">
            <v>181422.576</v>
          </cell>
          <cell r="W283" t="str">
            <v>436600</v>
          </cell>
        </row>
        <row r="284">
          <cell r="C284" t="str">
            <v>Comm Billing Adjustments</v>
          </cell>
          <cell r="E284">
            <v>35387.56</v>
          </cell>
          <cell r="H284">
            <v>97223</v>
          </cell>
          <cell r="K284">
            <v>4281</v>
          </cell>
          <cell r="N284">
            <v>12843</v>
          </cell>
          <cell r="Q284">
            <v>12843</v>
          </cell>
          <cell r="T284">
            <v>13921.812</v>
          </cell>
          <cell r="W284" t="str">
            <v>436800</v>
          </cell>
        </row>
        <row r="285">
          <cell r="C285" t="str">
            <v>MVP Capitated Contract OP</v>
          </cell>
          <cell r="E285">
            <v>-23255.599999999999</v>
          </cell>
          <cell r="H285">
            <v>307963</v>
          </cell>
          <cell r="K285">
            <v>-1650</v>
          </cell>
          <cell r="N285">
            <v>-4950</v>
          </cell>
          <cell r="Q285">
            <v>-4950</v>
          </cell>
          <cell r="T285">
            <v>-5365.8</v>
          </cell>
          <cell r="W285" t="str">
            <v>437200</v>
          </cell>
        </row>
        <row r="286">
          <cell r="C286" t="str">
            <v>Multiplan Commercial Discount</v>
          </cell>
          <cell r="E286">
            <v>0</v>
          </cell>
          <cell r="H286">
            <v>0</v>
          </cell>
          <cell r="K286">
            <v>-99494</v>
          </cell>
          <cell r="N286">
            <v>-298482</v>
          </cell>
          <cell r="Q286">
            <v>-298482</v>
          </cell>
          <cell r="T286">
            <v>-323554.48800000001</v>
          </cell>
          <cell r="W286" t="str">
            <v>439500</v>
          </cell>
        </row>
        <row r="287">
          <cell r="C287" t="str">
            <v>CIGNA</v>
          </cell>
          <cell r="E287">
            <v>1306194.3600000001</v>
          </cell>
          <cell r="H287">
            <v>2298754</v>
          </cell>
          <cell r="K287">
            <v>394911</v>
          </cell>
          <cell r="N287">
            <v>1184733</v>
          </cell>
          <cell r="Q287">
            <v>942428.02771186572</v>
          </cell>
          <cell r="T287">
            <v>1021597.7922094498</v>
          </cell>
          <cell r="W287" t="str">
            <v>435000</v>
          </cell>
        </row>
        <row r="288">
          <cell r="C288" t="str">
            <v>CIGNA Billing Adjustment</v>
          </cell>
          <cell r="E288">
            <v>593.03</v>
          </cell>
          <cell r="H288">
            <v>0</v>
          </cell>
          <cell r="K288">
            <v>146</v>
          </cell>
          <cell r="N288">
            <v>438</v>
          </cell>
          <cell r="Q288">
            <v>438</v>
          </cell>
          <cell r="T288">
            <v>474.79200000000003</v>
          </cell>
          <cell r="W288" t="str">
            <v>435200</v>
          </cell>
        </row>
        <row r="289">
          <cell r="C289" t="str">
            <v>CIGNA Waiver of Liability</v>
          </cell>
          <cell r="E289">
            <v>161305.53</v>
          </cell>
          <cell r="H289">
            <v>0</v>
          </cell>
          <cell r="K289">
            <v>134804</v>
          </cell>
          <cell r="N289">
            <v>404412</v>
          </cell>
          <cell r="Q289">
            <v>404412</v>
          </cell>
          <cell r="T289">
            <v>438382.60800000001</v>
          </cell>
          <cell r="W289" t="str">
            <v>435300</v>
          </cell>
        </row>
        <row r="290">
          <cell r="C290" t="str">
            <v>Psych ICU</v>
          </cell>
          <cell r="E290">
            <v>-904335.2</v>
          </cell>
          <cell r="H290">
            <v>0</v>
          </cell>
          <cell r="K290">
            <v>-169073</v>
          </cell>
          <cell r="N290">
            <v>-507219</v>
          </cell>
          <cell r="Q290">
            <v>-507219</v>
          </cell>
          <cell r="T290">
            <v>-507219</v>
          </cell>
          <cell r="W290" t="str">
            <v>438900</v>
          </cell>
        </row>
        <row r="291">
          <cell r="C291" t="str">
            <v>Free Care Provision</v>
          </cell>
          <cell r="E291">
            <v>7390442.5099999998</v>
          </cell>
          <cell r="H291">
            <v>5972064</v>
          </cell>
          <cell r="K291">
            <v>2198563</v>
          </cell>
          <cell r="N291">
            <v>7145851.203912003</v>
          </cell>
          <cell r="Q291">
            <v>6818469.3345220014</v>
          </cell>
          <cell r="T291">
            <v>7391288.2784780022</v>
          </cell>
          <cell r="W291" t="str">
            <v>439000</v>
          </cell>
        </row>
        <row r="292">
          <cell r="C292" t="str">
            <v>Bad Debt Provision</v>
          </cell>
          <cell r="E292">
            <v>6872448</v>
          </cell>
          <cell r="H292">
            <v>9647180</v>
          </cell>
          <cell r="K292">
            <v>1566557.8</v>
          </cell>
          <cell r="N292">
            <v>7601598.9240000024</v>
          </cell>
          <cell r="Q292">
            <v>9092504.7800000012</v>
          </cell>
          <cell r="T292">
            <v>9856365.2200000025</v>
          </cell>
          <cell r="W292" t="str">
            <v>439010</v>
          </cell>
        </row>
        <row r="293">
          <cell r="C293" t="str">
            <v>Total Other Contractual Allowance</v>
          </cell>
          <cell r="E293">
            <v>37915925.350000001</v>
          </cell>
          <cell r="H293">
            <v>38319327</v>
          </cell>
          <cell r="K293">
            <v>11739522.800000001</v>
          </cell>
          <cell r="N293">
            <v>34956854.210887507</v>
          </cell>
          <cell r="Q293">
            <v>35968029.044420302</v>
          </cell>
          <cell r="T293">
            <v>39800323.936531276</v>
          </cell>
        </row>
        <row r="295">
          <cell r="C295" t="str">
            <v>Total Contractual Allowances</v>
          </cell>
          <cell r="E295">
            <v>232973173.83000001</v>
          </cell>
          <cell r="H295">
            <v>241568827</v>
          </cell>
          <cell r="K295">
            <v>78416006.799999997</v>
          </cell>
          <cell r="N295">
            <v>239027282.21620601</v>
          </cell>
          <cell r="Q295">
            <v>239506570.97576609</v>
          </cell>
          <cell r="T295">
            <v>268679323.3704192</v>
          </cell>
        </row>
        <row r="296">
          <cell r="E296">
            <v>0</v>
          </cell>
          <cell r="H296">
            <v>5336685</v>
          </cell>
          <cell r="K296">
            <v>0</v>
          </cell>
          <cell r="N296">
            <v>5395100</v>
          </cell>
          <cell r="Q296">
            <v>5395100</v>
          </cell>
          <cell r="T296">
            <v>5395100</v>
          </cell>
        </row>
        <row r="297">
          <cell r="C297" t="str">
            <v>Charity Care Provision % of Gross Revenue</v>
          </cell>
          <cell r="E297">
            <v>1.6628043826136144E-2</v>
          </cell>
          <cell r="H297">
            <v>1.3000000211149783E-2</v>
          </cell>
          <cell r="K297">
            <v>1.434050463471372E-2</v>
          </cell>
          <cell r="N297">
            <v>1.2999999999999999E-2</v>
          </cell>
          <cell r="Q297">
            <v>1.2999999999999999E-2</v>
          </cell>
          <cell r="T297">
            <v>1.2999999999999999E-2</v>
          </cell>
        </row>
        <row r="299">
          <cell r="C299" t="str">
            <v xml:space="preserve">Medicaid  DSH </v>
          </cell>
        </row>
        <row r="300">
          <cell r="C300" t="str">
            <v>Medicaid DSH</v>
          </cell>
          <cell r="E300">
            <v>-4587413.05</v>
          </cell>
          <cell r="H300">
            <v>-5336685</v>
          </cell>
          <cell r="K300">
            <v>-1796700</v>
          </cell>
          <cell r="N300">
            <v>-5395100</v>
          </cell>
          <cell r="Q300">
            <v>-5395100</v>
          </cell>
          <cell r="T300">
            <v>-5395100</v>
          </cell>
        </row>
        <row r="301">
          <cell r="C301" t="str">
            <v>Medicaid Bed Tax</v>
          </cell>
          <cell r="E301">
            <v>11331274.109999999</v>
          </cell>
          <cell r="H301">
            <v>12554261</v>
          </cell>
          <cell r="K301">
            <v>4097624</v>
          </cell>
          <cell r="W301" t="str">
            <v>721-612500</v>
          </cell>
        </row>
        <row r="302">
          <cell r="E302">
            <v>228385760.78</v>
          </cell>
          <cell r="H302">
            <v>236232142</v>
          </cell>
          <cell r="K302">
            <v>76619306.799999997</v>
          </cell>
          <cell r="N302">
            <v>233632182.21620601</v>
          </cell>
          <cell r="Q302">
            <v>234111470.97576609</v>
          </cell>
          <cell r="T302">
            <v>263284223.3704192</v>
          </cell>
        </row>
        <row r="882">
          <cell r="H882">
            <v>41912</v>
          </cell>
        </row>
        <row r="883">
          <cell r="H883">
            <v>41547</v>
          </cell>
        </row>
        <row r="884">
          <cell r="H884">
            <v>41670</v>
          </cell>
          <cell r="K884">
            <v>0</v>
          </cell>
        </row>
        <row r="885">
          <cell r="H885">
            <v>41912</v>
          </cell>
        </row>
        <row r="886">
          <cell r="H886">
            <v>42277</v>
          </cell>
        </row>
        <row r="887">
          <cell r="H887">
            <v>42277</v>
          </cell>
        </row>
        <row r="891">
          <cell r="H891" t="str">
            <v>Month</v>
          </cell>
          <cell r="K891" t="str">
            <v>Period</v>
          </cell>
          <cell r="N891" t="str">
            <v>YTD Days</v>
          </cell>
        </row>
        <row r="893">
          <cell r="H893">
            <v>10</v>
          </cell>
          <cell r="K893">
            <v>1</v>
          </cell>
          <cell r="N893">
            <v>31</v>
          </cell>
        </row>
        <row r="894">
          <cell r="H894">
            <v>11</v>
          </cell>
          <cell r="K894">
            <v>2</v>
          </cell>
          <cell r="N894">
            <v>61</v>
          </cell>
        </row>
        <row r="895">
          <cell r="H895">
            <v>12</v>
          </cell>
          <cell r="K895">
            <v>3</v>
          </cell>
          <cell r="N895">
            <v>92</v>
          </cell>
        </row>
        <row r="896">
          <cell r="H896">
            <v>1</v>
          </cell>
          <cell r="K896">
            <v>4</v>
          </cell>
          <cell r="N896">
            <v>123</v>
          </cell>
        </row>
        <row r="897">
          <cell r="H897">
            <v>2</v>
          </cell>
          <cell r="K897">
            <v>5</v>
          </cell>
          <cell r="N897">
            <v>151</v>
          </cell>
        </row>
        <row r="898">
          <cell r="H898">
            <v>3</v>
          </cell>
          <cell r="K898">
            <v>6</v>
          </cell>
          <cell r="N898">
            <v>182</v>
          </cell>
        </row>
        <row r="899">
          <cell r="H899">
            <v>4</v>
          </cell>
          <cell r="K899">
            <v>7</v>
          </cell>
          <cell r="N899">
            <v>212</v>
          </cell>
        </row>
        <row r="900">
          <cell r="H900">
            <v>5</v>
          </cell>
          <cell r="K900">
            <v>8</v>
          </cell>
          <cell r="N900">
            <v>243</v>
          </cell>
        </row>
        <row r="901">
          <cell r="H901">
            <v>6</v>
          </cell>
          <cell r="K901">
            <v>9</v>
          </cell>
          <cell r="N901">
            <v>273</v>
          </cell>
        </row>
        <row r="902">
          <cell r="H902">
            <v>7</v>
          </cell>
          <cell r="K902">
            <v>10</v>
          </cell>
          <cell r="N902">
            <v>303</v>
          </cell>
        </row>
        <row r="903">
          <cell r="H903">
            <v>8</v>
          </cell>
          <cell r="K903">
            <v>11</v>
          </cell>
          <cell r="N903">
            <v>334</v>
          </cell>
        </row>
        <row r="904">
          <cell r="H904">
            <v>9</v>
          </cell>
          <cell r="K904">
            <v>12</v>
          </cell>
          <cell r="N904">
            <v>365</v>
          </cell>
        </row>
      </sheetData>
      <sheetData sheetId="3"/>
      <sheetData sheetId="4"/>
      <sheetData sheetId="5"/>
      <sheetData sheetId="6"/>
      <sheetData sheetId="7"/>
      <sheetData sheetId="8"/>
      <sheetData sheetId="9"/>
      <sheetData sheetId="10"/>
      <sheetData sheetId="11">
        <row r="24">
          <cell r="G24">
            <v>0</v>
          </cell>
        </row>
      </sheetData>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
      <sheetName val="Instructions"/>
      <sheetName val="User"/>
      <sheetName val="Settings"/>
      <sheetName val="Orientation"/>
      <sheetName val="Options"/>
      <sheetName val="RptClose"/>
      <sheetName val="Hidden"/>
    </sheetNames>
    <sheetDataSet>
      <sheetData sheetId="0"/>
      <sheetData sheetId="1"/>
      <sheetData sheetId="2" refreshError="1"/>
      <sheetData sheetId="3"/>
      <sheetData sheetId="4"/>
      <sheetData sheetId="5">
        <row r="3">
          <cell r="A3" t="str">
            <v>Department</v>
          </cell>
          <cell r="G3" t="str">
            <v>Account</v>
          </cell>
        </row>
        <row r="4">
          <cell r="A4" t="str">
            <v>Dept Rpt Map</v>
          </cell>
          <cell r="G4" t="str">
            <v>Acct Type</v>
          </cell>
          <cell r="L4" t="str">
            <v>FY10 Actual</v>
          </cell>
        </row>
        <row r="5">
          <cell r="A5" t="str">
            <v>Division</v>
          </cell>
          <cell r="G5" t="str">
            <v>Budget Detail</v>
          </cell>
          <cell r="L5" t="str">
            <v>FY10 Budget</v>
          </cell>
        </row>
        <row r="6">
          <cell r="A6" t="str">
            <v>Division Type</v>
          </cell>
          <cell r="G6" t="str">
            <v>Acct Smry</v>
          </cell>
          <cell r="L6" t="str">
            <v>FY10 Projection</v>
          </cell>
        </row>
        <row r="7">
          <cell r="A7" t="str">
            <v>Entity</v>
          </cell>
          <cell r="G7" t="str">
            <v>Acct Detail Smry</v>
          </cell>
          <cell r="L7" t="str">
            <v>FY10 Flex Bdgt</v>
          </cell>
        </row>
        <row r="8">
          <cell r="A8" t="str">
            <v>Senior VP</v>
          </cell>
          <cell r="G8" t="str">
            <v>PayorSummary</v>
          </cell>
          <cell r="L8" t="str">
            <v>FY08 Actual</v>
          </cell>
        </row>
        <row r="9">
          <cell r="A9" t="str">
            <v>VP</v>
          </cell>
          <cell r="L9" t="str">
            <v>FY08 Budget</v>
          </cell>
        </row>
        <row r="10">
          <cell r="A10" t="str">
            <v>Director</v>
          </cell>
          <cell r="L10" t="str">
            <v>FY07 Actual</v>
          </cell>
        </row>
        <row r="11">
          <cell r="A11" t="str">
            <v>Manager</v>
          </cell>
          <cell r="L11" t="str">
            <v>FY07 Budget</v>
          </cell>
        </row>
        <row r="12">
          <cell r="A12" t="str">
            <v>Manager</v>
          </cell>
          <cell r="L12" t="str">
            <v>FY09 Actual</v>
          </cell>
        </row>
        <row r="13">
          <cell r="L13" t="str">
            <v>FY09 Budget</v>
          </cell>
        </row>
        <row r="14">
          <cell r="L14" t="str">
            <v>FY11 Budget</v>
          </cell>
        </row>
        <row r="15">
          <cell r="L15" t="str">
            <v>FY11 Orig Budget</v>
          </cell>
        </row>
      </sheetData>
      <sheetData sheetId="6" refreshError="1"/>
      <sheetData sheetId="7"/>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lient Profile"/>
      <sheetName val="Financial Profile"/>
      <sheetName val="Midpoint Summary"/>
      <sheetName val="Midpoint Cash"/>
      <sheetName val="High Range Cash"/>
      <sheetName val="Low Range Cash"/>
      <sheetName val="Midpoint P&amp;L Summary"/>
      <sheetName val="Midpoint P&amp;L"/>
      <sheetName val="High Range P&amp;L"/>
      <sheetName val="Low Range P&amp;L"/>
      <sheetName val="Benefit Summary"/>
      <sheetName val="Assumptions"/>
      <sheetName val="Level 1 Phasing"/>
      <sheetName val="Level 1 Implementation"/>
      <sheetName val="Level 2 Phasing"/>
      <sheetName val="Level 2 Implementation"/>
      <sheetName val="Level 3 Phasing"/>
      <sheetName val="Level 3 Implementation"/>
      <sheetName val="Benefit - LOS Reduction"/>
      <sheetName val="Benefit - Lab Unnecessary"/>
      <sheetName val="Benefit - Radiology Unnecessary"/>
      <sheetName val="Benefit - Drug Utilization"/>
      <sheetName val="Adverse Drug Events"/>
      <sheetName val="Lab Duplicate Orders"/>
      <sheetName val="Transcription"/>
    </sheetNames>
    <sheetDataSet>
      <sheetData sheetId="0" refreshError="1">
        <row r="7">
          <cell r="L7">
            <v>2</v>
          </cell>
        </row>
        <row r="9">
          <cell r="L9">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row r="20">
          <cell r="C20">
            <v>5</v>
          </cell>
        </row>
        <row r="21">
          <cell r="C21">
            <v>7</v>
          </cell>
        </row>
        <row r="22">
          <cell r="C22">
            <v>3</v>
          </cell>
        </row>
        <row r="30">
          <cell r="C30">
            <v>0.03</v>
          </cell>
          <cell r="D30">
            <v>0.02</v>
          </cell>
          <cell r="E30">
            <v>0.06</v>
          </cell>
          <cell r="F30">
            <v>0.06</v>
          </cell>
          <cell r="G30">
            <v>0.05</v>
          </cell>
          <cell r="H30">
            <v>0.02</v>
          </cell>
          <cell r="I30">
            <v>0.06</v>
          </cell>
          <cell r="J30">
            <v>0.03</v>
          </cell>
          <cell r="K30">
            <v>0.05</v>
          </cell>
          <cell r="L30">
            <v>7.0000000000000007E-2</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persons/person.xml><?xml version="1.0" encoding="utf-8"?>
<personList xmlns="http://schemas.microsoft.com/office/spreadsheetml/2018/threadedcomments" xmlns:x="http://schemas.openxmlformats.org/spreadsheetml/2006/main">
  <person displayName="Berube, Alena" id="{B3D6CB95-BF9B-483E-8482-B1F7136CAC74}" userId="S::Alena.Berube@vermont.gov::58607c05-7a4c-4ce0-b81b-575357a47e30"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83" dT="2020-05-26T12:00:24.25" personId="{B3D6CB95-BF9B-483E-8482-B1F7136CAC74}" id="{94E5A1DC-93F5-4B71-9819-9EBBE182835D}">
    <text>should we break out for specific purpose...</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5.bin"/><Relationship Id="rId4" Type="http://schemas.microsoft.com/office/2017/10/relationships/threadedComment" Target="../threadedComments/threadedComment1.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Y87"/>
  <sheetViews>
    <sheetView tabSelected="1" zoomScale="80" zoomScaleNormal="80" workbookViewId="0">
      <selection activeCell="A12" sqref="A12"/>
    </sheetView>
  </sheetViews>
  <sheetFormatPr defaultColWidth="9.140625" defaultRowHeight="15" x14ac:dyDescent="0.25"/>
  <cols>
    <col min="1" max="1" width="4" style="1" customWidth="1"/>
    <col min="2" max="3" width="19.85546875" style="272" customWidth="1"/>
    <col min="4" max="4" width="15.140625" style="272" bestFit="1" customWidth="1"/>
    <col min="5" max="5" width="17.85546875" style="272" customWidth="1"/>
    <col min="6" max="6" width="19.85546875" style="272" customWidth="1"/>
    <col min="7" max="7" width="24.140625" style="272" bestFit="1" customWidth="1"/>
    <col min="8" max="11" width="22.140625" style="272" customWidth="1"/>
    <col min="12" max="25" width="18.42578125" style="272" customWidth="1"/>
    <col min="26" max="16384" width="9.140625" style="272"/>
  </cols>
  <sheetData>
    <row r="1" spans="1:25" s="1" customFormat="1" ht="16.5" x14ac:dyDescent="0.3">
      <c r="B1" s="2" t="s">
        <v>0</v>
      </c>
    </row>
    <row r="2" spans="1:25" s="1" customFormat="1" ht="16.5" x14ac:dyDescent="0.3">
      <c r="B2" s="2" t="s">
        <v>623</v>
      </c>
    </row>
    <row r="3" spans="1:25" s="135" customFormat="1" ht="15.75" customHeight="1" x14ac:dyDescent="0.25">
      <c r="A3" s="190"/>
      <c r="L3" s="648" t="s">
        <v>378</v>
      </c>
      <c r="M3" s="648"/>
      <c r="N3" s="648"/>
      <c r="O3" s="648"/>
      <c r="P3" s="648"/>
      <c r="Q3" s="648"/>
      <c r="R3" s="648"/>
      <c r="S3" s="648" t="s">
        <v>379</v>
      </c>
      <c r="T3" s="648"/>
      <c r="U3" s="648"/>
      <c r="V3" s="648"/>
      <c r="W3" s="648"/>
      <c r="X3" s="648"/>
      <c r="Y3" s="648"/>
    </row>
    <row r="4" spans="1:25" s="192" customFormat="1" ht="51.95" customHeight="1" x14ac:dyDescent="0.25">
      <c r="A4" s="191"/>
      <c r="B4" s="193" t="s">
        <v>1</v>
      </c>
      <c r="C4" s="193" t="s">
        <v>2</v>
      </c>
      <c r="D4" s="193" t="s">
        <v>3</v>
      </c>
      <c r="E4" s="193" t="s">
        <v>367</v>
      </c>
      <c r="F4" s="193" t="s">
        <v>4</v>
      </c>
      <c r="G4" s="193" t="s">
        <v>5</v>
      </c>
      <c r="H4" s="193" t="s">
        <v>6</v>
      </c>
      <c r="I4" s="193" t="s">
        <v>624</v>
      </c>
      <c r="J4" s="193" t="s">
        <v>316</v>
      </c>
      <c r="K4" s="193" t="s">
        <v>334</v>
      </c>
      <c r="L4" s="193" t="s">
        <v>377</v>
      </c>
      <c r="M4" s="193" t="s">
        <v>7</v>
      </c>
      <c r="N4" s="193" t="s">
        <v>372</v>
      </c>
      <c r="O4" s="193" t="s">
        <v>371</v>
      </c>
      <c r="P4" s="193" t="s">
        <v>373</v>
      </c>
      <c r="Q4" s="193" t="s">
        <v>376</v>
      </c>
      <c r="R4" s="194" t="s">
        <v>380</v>
      </c>
      <c r="S4" s="193" t="s">
        <v>377</v>
      </c>
      <c r="T4" s="193" t="s">
        <v>7</v>
      </c>
      <c r="U4" s="193" t="s">
        <v>372</v>
      </c>
      <c r="V4" s="193" t="s">
        <v>371</v>
      </c>
      <c r="W4" s="193" t="s">
        <v>373</v>
      </c>
      <c r="X4" s="193" t="s">
        <v>376</v>
      </c>
      <c r="Y4" s="194" t="s">
        <v>380</v>
      </c>
    </row>
    <row r="5" spans="1:25" ht="23.25" x14ac:dyDescent="0.35">
      <c r="B5" s="4"/>
      <c r="C5" s="626" t="s">
        <v>809</v>
      </c>
      <c r="D5" s="4"/>
      <c r="E5" s="4"/>
      <c r="F5" s="4"/>
      <c r="G5" s="4"/>
      <c r="H5" s="4"/>
      <c r="I5" s="4"/>
      <c r="J5" s="4"/>
      <c r="K5" s="4"/>
      <c r="L5" s="3"/>
      <c r="M5" s="3"/>
      <c r="N5" s="3"/>
      <c r="O5" s="3"/>
      <c r="P5" s="3"/>
      <c r="Q5" s="3"/>
      <c r="R5" s="3"/>
      <c r="S5" s="3"/>
      <c r="T5" s="3"/>
      <c r="U5" s="3"/>
      <c r="V5" s="3"/>
      <c r="W5" s="3"/>
      <c r="X5" s="3"/>
      <c r="Y5" s="3"/>
    </row>
    <row r="6" spans="1:25" ht="16.5" x14ac:dyDescent="0.3">
      <c r="B6" s="4"/>
      <c r="C6" s="4"/>
      <c r="D6" s="4"/>
      <c r="E6" s="4"/>
      <c r="F6" s="4"/>
      <c r="G6" s="4"/>
      <c r="H6" s="4"/>
      <c r="I6" s="4"/>
      <c r="J6" s="4"/>
      <c r="K6" s="4"/>
      <c r="L6" s="3"/>
      <c r="M6" s="3"/>
      <c r="N6" s="3"/>
      <c r="O6" s="3"/>
      <c r="P6" s="3"/>
      <c r="Q6" s="3"/>
      <c r="R6" s="3"/>
      <c r="S6" s="3"/>
      <c r="T6" s="3"/>
      <c r="U6" s="3"/>
      <c r="V6" s="3"/>
      <c r="W6" s="3"/>
      <c r="X6" s="3"/>
      <c r="Y6" s="3"/>
    </row>
    <row r="7" spans="1:25" ht="16.5" x14ac:dyDescent="0.3">
      <c r="B7" s="4"/>
      <c r="C7" s="4"/>
      <c r="D7" s="4"/>
      <c r="E7" s="4"/>
      <c r="F7" s="4"/>
      <c r="G7" s="4"/>
      <c r="H7" s="4"/>
      <c r="I7" s="4"/>
      <c r="J7" s="4"/>
      <c r="K7" s="4"/>
      <c r="L7" s="3"/>
      <c r="M7" s="3"/>
      <c r="N7" s="3"/>
      <c r="O7" s="3"/>
      <c r="P7" s="3"/>
      <c r="Q7" s="3"/>
      <c r="R7" s="3"/>
      <c r="S7" s="3"/>
      <c r="T7" s="3"/>
      <c r="U7" s="3"/>
      <c r="V7" s="3"/>
      <c r="W7" s="3"/>
      <c r="X7" s="3"/>
      <c r="Y7" s="3"/>
    </row>
    <row r="8" spans="1:25" ht="16.5" x14ac:dyDescent="0.3">
      <c r="B8" s="4"/>
      <c r="C8" s="4"/>
      <c r="D8" s="4"/>
      <c r="E8" s="4"/>
      <c r="F8" s="4"/>
      <c r="G8" s="4"/>
      <c r="H8" s="4"/>
      <c r="I8" s="4"/>
      <c r="J8" s="4"/>
      <c r="K8" s="4"/>
      <c r="L8" s="3"/>
      <c r="M8" s="3"/>
      <c r="N8" s="3"/>
      <c r="O8" s="3"/>
      <c r="P8" s="3"/>
      <c r="Q8" s="3"/>
      <c r="R8" s="3"/>
      <c r="S8" s="3"/>
      <c r="T8" s="3"/>
      <c r="U8" s="3"/>
      <c r="V8" s="3"/>
      <c r="W8" s="3"/>
      <c r="X8" s="3"/>
      <c r="Y8" s="3"/>
    </row>
    <row r="9" spans="1:25" ht="16.5" x14ac:dyDescent="0.3">
      <c r="B9" s="4"/>
      <c r="C9" s="4"/>
      <c r="D9" s="4"/>
      <c r="E9" s="4"/>
      <c r="F9" s="4"/>
      <c r="G9" s="4"/>
      <c r="H9" s="4"/>
      <c r="I9" s="4"/>
      <c r="J9" s="4"/>
      <c r="K9" s="4"/>
      <c r="L9" s="3"/>
      <c r="M9" s="3"/>
      <c r="N9" s="3"/>
      <c r="O9" s="3"/>
      <c r="P9" s="3"/>
      <c r="Q9" s="3"/>
      <c r="R9" s="3"/>
      <c r="S9" s="3"/>
      <c r="T9" s="3"/>
      <c r="U9" s="3"/>
      <c r="V9" s="3"/>
      <c r="W9" s="3"/>
      <c r="X9" s="3"/>
      <c r="Y9" s="3"/>
    </row>
    <row r="10" spans="1:25" ht="16.5" x14ac:dyDescent="0.3">
      <c r="B10" s="4"/>
      <c r="C10" s="4"/>
      <c r="D10" s="4"/>
      <c r="E10" s="4"/>
      <c r="F10" s="4"/>
      <c r="G10" s="4"/>
      <c r="H10" s="4"/>
      <c r="I10" s="4"/>
      <c r="J10" s="4"/>
      <c r="K10" s="4"/>
      <c r="L10" s="3"/>
      <c r="M10" s="3"/>
      <c r="N10" s="3"/>
      <c r="O10" s="3"/>
      <c r="P10" s="3"/>
      <c r="Q10" s="3"/>
      <c r="R10" s="3"/>
      <c r="S10" s="3"/>
      <c r="T10" s="3"/>
      <c r="U10" s="3"/>
      <c r="V10" s="3"/>
      <c r="W10" s="3"/>
      <c r="X10" s="3"/>
      <c r="Y10" s="3"/>
    </row>
    <row r="11" spans="1:25" ht="16.5" x14ac:dyDescent="0.3">
      <c r="B11" s="4"/>
      <c r="C11" s="4"/>
      <c r="D11" s="4"/>
      <c r="E11" s="4"/>
      <c r="F11" s="4"/>
      <c r="G11" s="4"/>
      <c r="H11" s="4"/>
      <c r="I11" s="4"/>
      <c r="J11" s="4"/>
      <c r="K11" s="4"/>
      <c r="L11" s="3"/>
      <c r="M11" s="3"/>
      <c r="N11" s="3"/>
      <c r="O11" s="3"/>
      <c r="P11" s="3"/>
      <c r="Q11" s="3"/>
      <c r="R11" s="3"/>
      <c r="S11" s="3"/>
      <c r="T11" s="3"/>
      <c r="U11" s="3"/>
      <c r="V11" s="3"/>
      <c r="W11" s="3"/>
      <c r="X11" s="3"/>
      <c r="Y11" s="3"/>
    </row>
    <row r="12" spans="1:25" ht="16.5" x14ac:dyDescent="0.3">
      <c r="B12" s="4"/>
      <c r="C12" s="4"/>
      <c r="D12" s="4"/>
      <c r="E12" s="4"/>
      <c r="F12" s="4"/>
      <c r="G12" s="4"/>
      <c r="H12" s="4"/>
      <c r="I12" s="4"/>
      <c r="J12" s="4"/>
      <c r="K12" s="4"/>
      <c r="L12" s="3"/>
      <c r="M12" s="3"/>
      <c r="N12" s="3"/>
      <c r="O12" s="3"/>
      <c r="P12" s="3"/>
      <c r="Q12" s="3"/>
      <c r="R12" s="3"/>
      <c r="S12" s="3"/>
      <c r="T12" s="3"/>
      <c r="U12" s="3"/>
      <c r="V12" s="3"/>
      <c r="W12" s="3"/>
      <c r="X12" s="3"/>
      <c r="Y12" s="3"/>
    </row>
    <row r="13" spans="1:25" ht="16.5" x14ac:dyDescent="0.3">
      <c r="B13" s="4"/>
      <c r="C13" s="4"/>
      <c r="D13" s="4"/>
      <c r="E13" s="4"/>
      <c r="F13" s="4"/>
      <c r="G13" s="4"/>
      <c r="H13" s="4"/>
      <c r="I13" s="4"/>
      <c r="J13" s="4"/>
      <c r="K13" s="4"/>
      <c r="L13" s="3"/>
      <c r="M13" s="3"/>
      <c r="N13" s="3"/>
      <c r="O13" s="3"/>
      <c r="P13" s="3"/>
      <c r="Q13" s="3"/>
      <c r="R13" s="3"/>
      <c r="S13" s="3"/>
      <c r="T13" s="3"/>
      <c r="U13" s="3"/>
      <c r="V13" s="3"/>
      <c r="W13" s="3"/>
      <c r="X13" s="3"/>
      <c r="Y13" s="3"/>
    </row>
    <row r="14" spans="1:25" ht="16.5" x14ac:dyDescent="0.3">
      <c r="B14" s="4"/>
      <c r="C14" s="4"/>
      <c r="D14" s="4"/>
      <c r="E14" s="4"/>
      <c r="F14" s="4"/>
      <c r="G14" s="4"/>
      <c r="H14" s="4"/>
      <c r="I14" s="4"/>
      <c r="J14" s="4"/>
      <c r="K14" s="4"/>
      <c r="L14" s="3"/>
      <c r="M14" s="3"/>
      <c r="N14" s="3"/>
      <c r="O14" s="3"/>
      <c r="P14" s="3"/>
      <c r="Q14" s="3"/>
      <c r="R14" s="3"/>
      <c r="S14" s="3"/>
      <c r="T14" s="3"/>
      <c r="U14" s="3"/>
      <c r="V14" s="3"/>
      <c r="W14" s="3"/>
      <c r="X14" s="3"/>
      <c r="Y14" s="3"/>
    </row>
    <row r="15" spans="1:25" ht="16.5" x14ac:dyDescent="0.3">
      <c r="B15" s="4"/>
      <c r="C15" s="4"/>
      <c r="D15" s="4"/>
      <c r="E15" s="4"/>
      <c r="F15" s="4"/>
      <c r="G15" s="4"/>
      <c r="H15" s="4"/>
      <c r="I15" s="4"/>
      <c r="J15" s="4"/>
      <c r="K15" s="4"/>
      <c r="L15" s="3"/>
      <c r="M15" s="3"/>
      <c r="N15" s="3"/>
      <c r="O15" s="3"/>
      <c r="P15" s="3"/>
      <c r="Q15" s="3"/>
      <c r="R15" s="3"/>
      <c r="S15" s="3"/>
      <c r="T15" s="3"/>
      <c r="U15" s="3"/>
      <c r="V15" s="3"/>
      <c r="W15" s="3"/>
      <c r="X15" s="3"/>
      <c r="Y15" s="3"/>
    </row>
    <row r="16" spans="1:25" ht="16.5" x14ac:dyDescent="0.3">
      <c r="B16" s="4"/>
      <c r="C16" s="4"/>
      <c r="D16" s="4"/>
      <c r="E16" s="4"/>
      <c r="F16" s="4"/>
      <c r="G16" s="4"/>
      <c r="H16" s="4"/>
      <c r="I16" s="4"/>
      <c r="J16" s="4"/>
      <c r="K16" s="4"/>
      <c r="L16" s="3"/>
      <c r="M16" s="3"/>
      <c r="N16" s="3"/>
      <c r="O16" s="3"/>
      <c r="P16" s="3"/>
      <c r="Q16" s="3"/>
      <c r="R16" s="3"/>
      <c r="S16" s="3"/>
      <c r="T16" s="3"/>
      <c r="U16" s="3"/>
      <c r="V16" s="3"/>
      <c r="W16" s="3"/>
      <c r="X16" s="3"/>
      <c r="Y16" s="3"/>
    </row>
    <row r="17" spans="2:25" ht="16.5" x14ac:dyDescent="0.3">
      <c r="B17" s="4"/>
      <c r="C17" s="4"/>
      <c r="D17" s="4"/>
      <c r="E17" s="4"/>
      <c r="F17" s="4"/>
      <c r="G17" s="4"/>
      <c r="H17" s="4"/>
      <c r="I17" s="4"/>
      <c r="J17" s="4"/>
      <c r="K17" s="4"/>
      <c r="L17" s="3"/>
      <c r="M17" s="3"/>
      <c r="N17" s="3"/>
      <c r="O17" s="3"/>
      <c r="P17" s="3"/>
      <c r="Q17" s="3"/>
      <c r="R17" s="3"/>
      <c r="S17" s="3"/>
      <c r="T17" s="3"/>
      <c r="U17" s="3"/>
      <c r="V17" s="3"/>
      <c r="W17" s="3"/>
      <c r="X17" s="3"/>
      <c r="Y17" s="3"/>
    </row>
    <row r="18" spans="2:25" ht="16.5" x14ac:dyDescent="0.3">
      <c r="B18" s="4"/>
      <c r="C18" s="4"/>
      <c r="D18" s="4"/>
      <c r="E18" s="4"/>
      <c r="F18" s="4"/>
      <c r="G18" s="4"/>
      <c r="H18" s="4"/>
      <c r="I18" s="4"/>
      <c r="J18" s="4"/>
      <c r="K18" s="4"/>
      <c r="L18" s="3"/>
      <c r="M18" s="3"/>
      <c r="N18" s="3"/>
      <c r="O18" s="3"/>
      <c r="P18" s="3"/>
      <c r="Q18" s="3"/>
      <c r="R18" s="3"/>
      <c r="S18" s="3"/>
      <c r="T18" s="3"/>
      <c r="U18" s="3"/>
      <c r="V18" s="3"/>
      <c r="W18" s="3"/>
      <c r="X18" s="3"/>
      <c r="Y18" s="3"/>
    </row>
    <row r="19" spans="2:25" ht="16.5" x14ac:dyDescent="0.3">
      <c r="B19" s="4"/>
      <c r="C19" s="3"/>
      <c r="D19" s="4"/>
      <c r="E19" s="4"/>
      <c r="F19" s="4"/>
      <c r="G19" s="4"/>
      <c r="H19" s="4"/>
      <c r="I19" s="4"/>
      <c r="J19" s="4"/>
      <c r="K19" s="4"/>
      <c r="L19" s="3"/>
      <c r="M19" s="3"/>
      <c r="N19" s="3"/>
      <c r="O19" s="3"/>
      <c r="P19" s="3"/>
      <c r="Q19" s="3"/>
      <c r="R19" s="3"/>
      <c r="S19" s="3"/>
      <c r="T19" s="3"/>
      <c r="U19" s="3"/>
      <c r="V19" s="3"/>
      <c r="W19" s="3"/>
      <c r="X19" s="3"/>
      <c r="Y19" s="3"/>
    </row>
    <row r="20" spans="2:25" ht="16.5" x14ac:dyDescent="0.3">
      <c r="B20" s="4"/>
      <c r="C20" s="3"/>
      <c r="D20" s="4"/>
      <c r="E20" s="4"/>
      <c r="F20" s="4"/>
      <c r="G20" s="4"/>
      <c r="H20" s="4"/>
      <c r="I20" s="4"/>
      <c r="J20" s="4"/>
      <c r="K20" s="4"/>
      <c r="L20" s="3"/>
      <c r="M20" s="3"/>
      <c r="N20" s="3"/>
      <c r="O20" s="3"/>
      <c r="P20" s="3"/>
      <c r="Q20" s="3"/>
      <c r="R20" s="3"/>
      <c r="S20" s="3"/>
      <c r="T20" s="3"/>
      <c r="U20" s="3"/>
      <c r="V20" s="3"/>
      <c r="W20" s="3"/>
      <c r="X20" s="3"/>
      <c r="Y20" s="3"/>
    </row>
    <row r="21" spans="2:25" ht="16.5" x14ac:dyDescent="0.3">
      <c r="B21" s="4"/>
      <c r="C21" s="3"/>
      <c r="D21" s="4"/>
      <c r="E21" s="4"/>
      <c r="F21" s="4"/>
      <c r="G21" s="4"/>
      <c r="H21" s="4"/>
      <c r="I21" s="4"/>
      <c r="J21" s="4"/>
      <c r="K21" s="4"/>
      <c r="L21" s="3"/>
      <c r="M21" s="3"/>
      <c r="N21" s="3"/>
      <c r="O21" s="3"/>
      <c r="P21" s="3"/>
      <c r="Q21" s="3"/>
      <c r="R21" s="3"/>
      <c r="S21" s="3"/>
      <c r="T21" s="3"/>
      <c r="U21" s="3"/>
      <c r="V21" s="3"/>
      <c r="W21" s="3"/>
      <c r="X21" s="3"/>
      <c r="Y21" s="3"/>
    </row>
    <row r="22" spans="2:25" ht="16.5" x14ac:dyDescent="0.3">
      <c r="B22" s="4"/>
      <c r="C22" s="3"/>
      <c r="D22" s="4"/>
      <c r="E22" s="4"/>
      <c r="F22" s="4"/>
      <c r="G22" s="4"/>
      <c r="H22" s="4"/>
      <c r="I22" s="4"/>
      <c r="J22" s="4"/>
      <c r="K22" s="4"/>
      <c r="L22" s="3"/>
      <c r="M22" s="3"/>
      <c r="N22" s="3"/>
      <c r="O22" s="3"/>
      <c r="P22" s="3"/>
      <c r="Q22" s="3"/>
      <c r="R22" s="3"/>
      <c r="S22" s="3"/>
      <c r="T22" s="3"/>
      <c r="U22" s="3"/>
      <c r="V22" s="3"/>
      <c r="W22" s="3"/>
      <c r="X22" s="3"/>
      <c r="Y22" s="3"/>
    </row>
    <row r="23" spans="2:25" ht="16.5" x14ac:dyDescent="0.3">
      <c r="B23" s="4"/>
      <c r="C23" s="3"/>
      <c r="D23" s="4"/>
      <c r="E23" s="4"/>
      <c r="F23" s="4"/>
      <c r="G23" s="4"/>
      <c r="H23" s="4"/>
      <c r="I23" s="4"/>
      <c r="J23" s="4"/>
      <c r="K23" s="4"/>
      <c r="L23" s="3"/>
      <c r="M23" s="3"/>
      <c r="N23" s="3"/>
      <c r="O23" s="3"/>
      <c r="P23" s="3"/>
      <c r="Q23" s="3"/>
      <c r="R23" s="3"/>
      <c r="S23" s="3"/>
      <c r="T23" s="3"/>
      <c r="U23" s="3"/>
      <c r="V23" s="3"/>
      <c r="W23" s="3"/>
      <c r="X23" s="3"/>
      <c r="Y23" s="3"/>
    </row>
    <row r="24" spans="2:25" ht="16.5" x14ac:dyDescent="0.3">
      <c r="B24" s="4"/>
      <c r="C24" s="3"/>
      <c r="D24" s="4"/>
      <c r="E24" s="4"/>
      <c r="F24" s="4"/>
      <c r="G24" s="4"/>
      <c r="H24" s="4"/>
      <c r="I24" s="4"/>
      <c r="J24" s="4"/>
      <c r="K24" s="4"/>
      <c r="L24" s="3"/>
      <c r="M24" s="3"/>
      <c r="N24" s="3"/>
      <c r="O24" s="3"/>
      <c r="P24" s="3"/>
      <c r="Q24" s="3"/>
      <c r="R24" s="3"/>
      <c r="S24" s="3"/>
      <c r="T24" s="3"/>
      <c r="U24" s="3"/>
      <c r="V24" s="3"/>
      <c r="W24" s="3"/>
      <c r="X24" s="3"/>
      <c r="Y24" s="3"/>
    </row>
    <row r="25" spans="2:25" ht="16.5" x14ac:dyDescent="0.3">
      <c r="B25" s="4"/>
      <c r="C25" s="3"/>
      <c r="D25" s="4"/>
      <c r="E25" s="4"/>
      <c r="F25" s="4"/>
      <c r="G25" s="4"/>
      <c r="H25" s="4"/>
      <c r="I25" s="4"/>
      <c r="J25" s="4"/>
      <c r="K25" s="4"/>
      <c r="L25" s="3"/>
      <c r="M25" s="3"/>
      <c r="N25" s="3"/>
      <c r="O25" s="3"/>
      <c r="P25" s="3"/>
      <c r="Q25" s="3"/>
      <c r="R25" s="3"/>
      <c r="S25" s="3"/>
      <c r="T25" s="3"/>
      <c r="U25" s="3"/>
      <c r="V25" s="3"/>
      <c r="W25" s="3"/>
      <c r="X25" s="3"/>
      <c r="Y25" s="3"/>
    </row>
    <row r="26" spans="2:25" ht="16.5" x14ac:dyDescent="0.3">
      <c r="B26" s="4"/>
      <c r="C26" s="3"/>
      <c r="D26" s="4"/>
      <c r="E26" s="4"/>
      <c r="F26" s="4"/>
      <c r="G26" s="4"/>
      <c r="H26" s="4"/>
      <c r="I26" s="4"/>
      <c r="J26" s="4"/>
      <c r="K26" s="4"/>
      <c r="L26" s="3"/>
      <c r="M26" s="3"/>
      <c r="N26" s="3"/>
      <c r="O26" s="3"/>
      <c r="P26" s="3"/>
      <c r="Q26" s="3"/>
      <c r="R26" s="3"/>
      <c r="S26" s="3"/>
      <c r="T26" s="3"/>
      <c r="U26" s="3"/>
      <c r="V26" s="3"/>
      <c r="W26" s="3"/>
      <c r="X26" s="3"/>
      <c r="Y26" s="3"/>
    </row>
    <row r="27" spans="2:25" ht="16.5" x14ac:dyDescent="0.3">
      <c r="B27" s="4"/>
      <c r="C27" s="3"/>
      <c r="D27" s="4"/>
      <c r="E27" s="4"/>
      <c r="F27" s="4"/>
      <c r="G27" s="4"/>
      <c r="H27" s="4"/>
      <c r="I27" s="4"/>
      <c r="J27" s="4"/>
      <c r="K27" s="4"/>
      <c r="L27" s="3"/>
      <c r="M27" s="3"/>
      <c r="N27" s="3"/>
      <c r="O27" s="3"/>
      <c r="P27" s="3"/>
      <c r="Q27" s="3"/>
      <c r="R27" s="3"/>
      <c r="S27" s="3"/>
      <c r="T27" s="3"/>
      <c r="U27" s="3"/>
      <c r="V27" s="3"/>
      <c r="W27" s="3"/>
      <c r="X27" s="3"/>
      <c r="Y27" s="3"/>
    </row>
    <row r="28" spans="2:25" ht="16.5" x14ac:dyDescent="0.3">
      <c r="B28" s="4"/>
      <c r="C28" s="3"/>
      <c r="D28" s="4"/>
      <c r="E28" s="4"/>
      <c r="F28" s="4"/>
      <c r="G28" s="4"/>
      <c r="H28" s="4"/>
      <c r="I28" s="4"/>
      <c r="J28" s="4"/>
      <c r="K28" s="4"/>
      <c r="L28" s="3"/>
      <c r="M28" s="3"/>
      <c r="N28" s="3"/>
      <c r="O28" s="3"/>
      <c r="P28" s="3"/>
      <c r="Q28" s="3"/>
      <c r="R28" s="3"/>
      <c r="S28" s="3"/>
      <c r="T28" s="3"/>
      <c r="U28" s="3"/>
      <c r="V28" s="3"/>
      <c r="W28" s="3"/>
      <c r="X28" s="3"/>
      <c r="Y28" s="3"/>
    </row>
    <row r="29" spans="2:25" ht="16.5" x14ac:dyDescent="0.3">
      <c r="B29" s="4"/>
      <c r="C29" s="3"/>
      <c r="D29" s="4"/>
      <c r="E29" s="4"/>
      <c r="F29" s="4"/>
      <c r="G29" s="4"/>
      <c r="H29" s="4"/>
      <c r="I29" s="4"/>
      <c r="J29" s="4"/>
      <c r="K29" s="4"/>
      <c r="L29" s="3"/>
      <c r="M29" s="3"/>
      <c r="N29" s="3"/>
      <c r="O29" s="3"/>
      <c r="P29" s="3"/>
      <c r="Q29" s="3"/>
      <c r="R29" s="3"/>
      <c r="S29" s="3"/>
      <c r="T29" s="3"/>
      <c r="U29" s="3"/>
      <c r="V29" s="3"/>
      <c r="W29" s="3"/>
      <c r="X29" s="3"/>
      <c r="Y29" s="3"/>
    </row>
    <row r="30" spans="2:25" ht="16.5" x14ac:dyDescent="0.3">
      <c r="B30" s="4"/>
      <c r="C30" s="3"/>
      <c r="D30" s="4"/>
      <c r="E30" s="4"/>
      <c r="F30" s="4"/>
      <c r="G30" s="4"/>
      <c r="H30" s="4"/>
      <c r="I30" s="4"/>
      <c r="J30" s="4"/>
      <c r="K30" s="4"/>
      <c r="L30" s="3"/>
      <c r="M30" s="3"/>
      <c r="N30" s="3"/>
      <c r="O30" s="3"/>
      <c r="P30" s="3"/>
      <c r="Q30" s="3"/>
      <c r="R30" s="3"/>
      <c r="S30" s="3"/>
      <c r="T30" s="3"/>
      <c r="U30" s="3"/>
      <c r="V30" s="3"/>
      <c r="W30" s="3"/>
      <c r="X30" s="3"/>
      <c r="Y30" s="3"/>
    </row>
    <row r="31" spans="2:25" ht="16.5" x14ac:dyDescent="0.3">
      <c r="B31" s="4"/>
      <c r="C31" s="3"/>
      <c r="D31" s="4"/>
      <c r="E31" s="4"/>
      <c r="F31" s="4"/>
      <c r="G31" s="4"/>
      <c r="H31" s="4"/>
      <c r="I31" s="4"/>
      <c r="J31" s="4"/>
      <c r="K31" s="4"/>
      <c r="L31" s="3"/>
      <c r="M31" s="3"/>
      <c r="N31" s="3"/>
      <c r="O31" s="3"/>
      <c r="P31" s="3"/>
      <c r="Q31" s="3"/>
      <c r="R31" s="3"/>
      <c r="S31" s="3"/>
      <c r="T31" s="3"/>
      <c r="U31" s="3"/>
      <c r="V31" s="3"/>
      <c r="W31" s="3"/>
      <c r="X31" s="3"/>
      <c r="Y31" s="3"/>
    </row>
    <row r="32" spans="2:25" ht="16.5" x14ac:dyDescent="0.3">
      <c r="B32" s="4"/>
      <c r="C32" s="3"/>
      <c r="D32" s="4"/>
      <c r="E32" s="4"/>
      <c r="F32" s="4"/>
      <c r="G32" s="4"/>
      <c r="H32" s="4"/>
      <c r="I32" s="4"/>
      <c r="J32" s="4"/>
      <c r="K32" s="4"/>
      <c r="L32" s="3"/>
      <c r="M32" s="3"/>
      <c r="N32" s="3"/>
      <c r="O32" s="3"/>
      <c r="P32" s="3"/>
      <c r="Q32" s="3"/>
      <c r="R32" s="3"/>
      <c r="S32" s="3"/>
      <c r="T32" s="3"/>
      <c r="U32" s="3"/>
      <c r="V32" s="3"/>
      <c r="W32" s="3"/>
      <c r="X32" s="3"/>
      <c r="Y32" s="3"/>
    </row>
    <row r="33" spans="2:25" ht="16.5" x14ac:dyDescent="0.3">
      <c r="B33" s="4"/>
      <c r="C33" s="3"/>
      <c r="D33" s="4"/>
      <c r="E33" s="4"/>
      <c r="F33" s="4"/>
      <c r="G33" s="4"/>
      <c r="H33" s="4"/>
      <c r="I33" s="4"/>
      <c r="J33" s="4"/>
      <c r="K33" s="4"/>
      <c r="L33" s="3"/>
      <c r="M33" s="3"/>
      <c r="N33" s="3"/>
      <c r="O33" s="3"/>
      <c r="P33" s="3"/>
      <c r="Q33" s="3"/>
      <c r="R33" s="3"/>
      <c r="S33" s="3"/>
      <c r="T33" s="3"/>
      <c r="U33" s="3"/>
      <c r="V33" s="3"/>
      <c r="W33" s="3"/>
      <c r="X33" s="3"/>
      <c r="Y33" s="3"/>
    </row>
    <row r="34" spans="2:25" ht="16.5" x14ac:dyDescent="0.3">
      <c r="B34" s="4"/>
      <c r="C34" s="3"/>
      <c r="D34" s="4"/>
      <c r="E34" s="4"/>
      <c r="F34" s="4"/>
      <c r="G34" s="4"/>
      <c r="H34" s="4"/>
      <c r="I34" s="4"/>
      <c r="J34" s="4"/>
      <c r="K34" s="4"/>
      <c r="L34" s="3"/>
      <c r="M34" s="3"/>
      <c r="N34" s="3"/>
      <c r="O34" s="3"/>
      <c r="P34" s="3"/>
      <c r="Q34" s="3"/>
      <c r="R34" s="3"/>
      <c r="S34" s="3"/>
      <c r="T34" s="3"/>
      <c r="U34" s="3"/>
      <c r="V34" s="3"/>
      <c r="W34" s="3"/>
      <c r="X34" s="3"/>
      <c r="Y34" s="3"/>
    </row>
    <row r="35" spans="2:25" ht="16.5" x14ac:dyDescent="0.3">
      <c r="B35" s="4"/>
      <c r="C35" s="3"/>
      <c r="D35" s="4"/>
      <c r="E35" s="4"/>
      <c r="F35" s="4"/>
      <c r="G35" s="4"/>
      <c r="H35" s="4"/>
      <c r="I35" s="4"/>
      <c r="J35" s="4"/>
      <c r="K35" s="4"/>
      <c r="L35" s="3"/>
      <c r="M35" s="3"/>
      <c r="N35" s="3"/>
      <c r="O35" s="3"/>
      <c r="P35" s="3"/>
      <c r="Q35" s="3"/>
      <c r="R35" s="3"/>
      <c r="S35" s="3"/>
      <c r="T35" s="3"/>
      <c r="U35" s="3"/>
      <c r="V35" s="3"/>
      <c r="W35" s="3"/>
      <c r="X35" s="3"/>
      <c r="Y35" s="3"/>
    </row>
    <row r="36" spans="2:25" ht="16.5" x14ac:dyDescent="0.3">
      <c r="B36" s="4"/>
      <c r="C36" s="3"/>
      <c r="D36" s="4"/>
      <c r="E36" s="4"/>
      <c r="F36" s="4"/>
      <c r="G36" s="4"/>
      <c r="H36" s="4"/>
      <c r="I36" s="4"/>
      <c r="J36" s="4"/>
      <c r="K36" s="4"/>
      <c r="L36" s="3"/>
      <c r="M36" s="3"/>
      <c r="N36" s="3"/>
      <c r="O36" s="3"/>
      <c r="P36" s="3"/>
      <c r="Q36" s="3"/>
      <c r="R36" s="3"/>
      <c r="S36" s="3"/>
      <c r="T36" s="3"/>
      <c r="U36" s="3"/>
      <c r="V36" s="3"/>
      <c r="W36" s="3"/>
      <c r="X36" s="3"/>
      <c r="Y36" s="3"/>
    </row>
    <row r="37" spans="2:25" ht="16.5" x14ac:dyDescent="0.3">
      <c r="B37" s="4"/>
      <c r="C37" s="3"/>
      <c r="D37" s="4"/>
      <c r="E37" s="4"/>
      <c r="F37" s="4"/>
      <c r="G37" s="4"/>
      <c r="H37" s="4"/>
      <c r="I37" s="4"/>
      <c r="J37" s="4"/>
      <c r="K37" s="4"/>
      <c r="L37" s="3"/>
      <c r="M37" s="3"/>
      <c r="N37" s="3"/>
      <c r="O37" s="3"/>
      <c r="P37" s="3"/>
      <c r="Q37" s="3"/>
      <c r="R37" s="3"/>
      <c r="S37" s="3"/>
      <c r="T37" s="3"/>
      <c r="U37" s="3"/>
      <c r="V37" s="3"/>
      <c r="W37" s="3"/>
      <c r="X37" s="3"/>
      <c r="Y37" s="3"/>
    </row>
    <row r="38" spans="2:25" ht="16.5" x14ac:dyDescent="0.3">
      <c r="B38" s="4"/>
      <c r="C38" s="3"/>
      <c r="D38" s="4"/>
      <c r="E38" s="4"/>
      <c r="F38" s="4"/>
      <c r="G38" s="4"/>
      <c r="H38" s="4"/>
      <c r="I38" s="4"/>
      <c r="J38" s="4"/>
      <c r="K38" s="4"/>
      <c r="L38" s="3"/>
      <c r="M38" s="3"/>
      <c r="N38" s="3"/>
      <c r="O38" s="3"/>
      <c r="P38" s="3"/>
      <c r="Q38" s="3"/>
      <c r="R38" s="3"/>
      <c r="S38" s="3"/>
      <c r="T38" s="3"/>
      <c r="U38" s="3"/>
      <c r="V38" s="3"/>
      <c r="W38" s="3"/>
      <c r="X38" s="3"/>
      <c r="Y38" s="3"/>
    </row>
    <row r="39" spans="2:25" ht="16.5" x14ac:dyDescent="0.3">
      <c r="B39" s="4"/>
      <c r="C39" s="3"/>
      <c r="D39" s="4"/>
      <c r="E39" s="4"/>
      <c r="F39" s="4"/>
      <c r="G39" s="4"/>
      <c r="H39" s="4"/>
      <c r="I39" s="4"/>
      <c r="J39" s="4"/>
      <c r="K39" s="4"/>
      <c r="L39" s="3"/>
      <c r="M39" s="3"/>
      <c r="N39" s="3"/>
      <c r="O39" s="3"/>
      <c r="P39" s="3"/>
      <c r="Q39" s="3"/>
      <c r="R39" s="3"/>
      <c r="S39" s="3"/>
      <c r="T39" s="3"/>
      <c r="U39" s="3"/>
      <c r="V39" s="3"/>
      <c r="W39" s="3"/>
      <c r="X39" s="3"/>
      <c r="Y39" s="3"/>
    </row>
    <row r="40" spans="2:25" ht="16.5" x14ac:dyDescent="0.3">
      <c r="B40" s="4"/>
      <c r="C40" s="3"/>
      <c r="D40" s="4"/>
      <c r="E40" s="4"/>
      <c r="F40" s="4"/>
      <c r="G40" s="4"/>
      <c r="H40" s="4"/>
      <c r="I40" s="4"/>
      <c r="J40" s="4"/>
      <c r="K40" s="4"/>
      <c r="L40" s="3"/>
      <c r="M40" s="3"/>
      <c r="N40" s="3"/>
      <c r="O40" s="3"/>
      <c r="P40" s="3"/>
      <c r="Q40" s="3"/>
      <c r="R40" s="3"/>
      <c r="S40" s="3"/>
      <c r="T40" s="3"/>
      <c r="U40" s="3"/>
      <c r="V40" s="3"/>
      <c r="W40" s="3"/>
      <c r="X40" s="3"/>
      <c r="Y40" s="3"/>
    </row>
    <row r="41" spans="2:25" ht="16.5" x14ac:dyDescent="0.3">
      <c r="B41" s="4"/>
      <c r="C41" s="3"/>
      <c r="D41" s="4"/>
      <c r="E41" s="4"/>
      <c r="F41" s="4"/>
      <c r="G41" s="4"/>
      <c r="H41" s="4"/>
      <c r="I41" s="4"/>
      <c r="J41" s="4"/>
      <c r="K41" s="4"/>
      <c r="L41" s="3"/>
      <c r="M41" s="3"/>
      <c r="N41" s="3"/>
      <c r="O41" s="3"/>
      <c r="P41" s="3"/>
      <c r="Q41" s="3"/>
      <c r="R41" s="3"/>
      <c r="S41" s="3"/>
      <c r="T41" s="3"/>
      <c r="U41" s="3"/>
      <c r="V41" s="3"/>
      <c r="W41" s="3"/>
      <c r="X41" s="3"/>
      <c r="Y41" s="3"/>
    </row>
    <row r="42" spans="2:25" ht="16.5" x14ac:dyDescent="0.3">
      <c r="B42" s="4"/>
      <c r="C42" s="3"/>
      <c r="D42" s="4"/>
      <c r="E42" s="4"/>
      <c r="F42" s="4"/>
      <c r="G42" s="4"/>
      <c r="H42" s="4"/>
      <c r="I42" s="4"/>
      <c r="J42" s="4"/>
      <c r="K42" s="4"/>
      <c r="L42" s="3"/>
      <c r="M42" s="3"/>
      <c r="N42" s="3"/>
      <c r="O42" s="3"/>
      <c r="P42" s="3"/>
      <c r="Q42" s="3"/>
      <c r="R42" s="3"/>
      <c r="S42" s="3"/>
      <c r="T42" s="3"/>
      <c r="U42" s="3"/>
      <c r="V42" s="3"/>
      <c r="W42" s="3"/>
      <c r="X42" s="3"/>
      <c r="Y42" s="3"/>
    </row>
    <row r="43" spans="2:25" ht="16.5" x14ac:dyDescent="0.3">
      <c r="B43" s="4"/>
      <c r="C43" s="3"/>
      <c r="D43" s="4"/>
      <c r="E43" s="4"/>
      <c r="F43" s="4"/>
      <c r="G43" s="4"/>
      <c r="H43" s="4"/>
      <c r="I43" s="4"/>
      <c r="J43" s="4"/>
      <c r="K43" s="4"/>
      <c r="L43" s="3"/>
      <c r="M43" s="3"/>
      <c r="N43" s="3"/>
      <c r="O43" s="3"/>
      <c r="P43" s="3"/>
      <c r="Q43" s="3"/>
      <c r="R43" s="3"/>
      <c r="S43" s="3"/>
      <c r="T43" s="3"/>
      <c r="U43" s="3"/>
      <c r="V43" s="3"/>
      <c r="W43" s="3"/>
      <c r="X43" s="3"/>
      <c r="Y43" s="3"/>
    </row>
    <row r="44" spans="2:25" ht="16.5" x14ac:dyDescent="0.3">
      <c r="B44" s="4"/>
      <c r="C44" s="3"/>
      <c r="D44" s="4"/>
      <c r="E44" s="4"/>
      <c r="F44" s="4"/>
      <c r="G44" s="4"/>
      <c r="H44" s="4"/>
      <c r="I44" s="4"/>
      <c r="J44" s="4"/>
      <c r="K44" s="4"/>
      <c r="L44" s="3"/>
      <c r="M44" s="3"/>
      <c r="N44" s="3"/>
      <c r="O44" s="3"/>
      <c r="P44" s="3"/>
      <c r="Q44" s="3"/>
      <c r="R44" s="3"/>
      <c r="S44" s="3"/>
      <c r="T44" s="3"/>
      <c r="U44" s="3"/>
      <c r="V44" s="3"/>
      <c r="W44" s="3"/>
      <c r="X44" s="3"/>
      <c r="Y44" s="3"/>
    </row>
    <row r="45" spans="2:25" ht="16.5" x14ac:dyDescent="0.3">
      <c r="B45" s="4"/>
      <c r="C45" s="3"/>
      <c r="D45" s="4"/>
      <c r="E45" s="4"/>
      <c r="F45" s="4"/>
      <c r="G45" s="4"/>
      <c r="H45" s="4"/>
      <c r="I45" s="4"/>
      <c r="J45" s="4"/>
      <c r="K45" s="4"/>
      <c r="L45" s="3"/>
      <c r="M45" s="3"/>
      <c r="N45" s="3"/>
      <c r="O45" s="3"/>
      <c r="P45" s="3"/>
      <c r="Q45" s="3"/>
      <c r="R45" s="3"/>
      <c r="S45" s="3"/>
      <c r="T45" s="3"/>
      <c r="U45" s="3"/>
      <c r="V45" s="3"/>
      <c r="W45" s="3"/>
      <c r="X45" s="3"/>
      <c r="Y45" s="3"/>
    </row>
    <row r="46" spans="2:25" ht="16.5" x14ac:dyDescent="0.3">
      <c r="B46" s="4"/>
      <c r="C46" s="3"/>
      <c r="D46" s="4"/>
      <c r="E46" s="4"/>
      <c r="F46" s="4"/>
      <c r="G46" s="4"/>
      <c r="H46" s="4"/>
      <c r="I46" s="4"/>
      <c r="J46" s="4"/>
      <c r="K46" s="4"/>
      <c r="L46" s="3"/>
      <c r="M46" s="3"/>
      <c r="N46" s="3"/>
      <c r="O46" s="3"/>
      <c r="P46" s="3"/>
      <c r="Q46" s="3"/>
      <c r="R46" s="3"/>
      <c r="S46" s="3"/>
      <c r="T46" s="3"/>
      <c r="U46" s="3"/>
      <c r="V46" s="3"/>
      <c r="W46" s="3"/>
      <c r="X46" s="3"/>
      <c r="Y46" s="3"/>
    </row>
    <row r="47" spans="2:25" ht="16.5" x14ac:dyDescent="0.3">
      <c r="B47" s="4"/>
      <c r="C47" s="3"/>
      <c r="D47" s="4"/>
      <c r="E47" s="4"/>
      <c r="F47" s="4"/>
      <c r="G47" s="4"/>
      <c r="H47" s="4"/>
      <c r="I47" s="4"/>
      <c r="J47" s="4"/>
      <c r="K47" s="4"/>
      <c r="L47" s="3"/>
      <c r="M47" s="3"/>
      <c r="N47" s="3"/>
      <c r="O47" s="3"/>
      <c r="P47" s="3"/>
      <c r="Q47" s="3"/>
      <c r="R47" s="3"/>
      <c r="S47" s="3"/>
      <c r="T47" s="3"/>
      <c r="U47" s="3"/>
      <c r="V47" s="3"/>
      <c r="W47" s="3"/>
      <c r="X47" s="3"/>
      <c r="Y47" s="3"/>
    </row>
    <row r="48" spans="2:25" ht="16.5" x14ac:dyDescent="0.3">
      <c r="B48" s="4"/>
      <c r="C48" s="3"/>
      <c r="D48" s="4"/>
      <c r="E48" s="4"/>
      <c r="F48" s="4"/>
      <c r="G48" s="4"/>
      <c r="H48" s="4"/>
      <c r="I48" s="4"/>
      <c r="J48" s="4"/>
      <c r="K48" s="4"/>
      <c r="L48" s="3"/>
      <c r="M48" s="3"/>
      <c r="N48" s="3"/>
      <c r="O48" s="3"/>
      <c r="P48" s="3"/>
      <c r="Q48" s="3"/>
      <c r="R48" s="3"/>
      <c r="S48" s="3"/>
      <c r="T48" s="3"/>
      <c r="U48" s="3"/>
      <c r="V48" s="3"/>
      <c r="W48" s="3"/>
      <c r="X48" s="3"/>
      <c r="Y48" s="3"/>
    </row>
    <row r="49" spans="2:25" ht="16.5" x14ac:dyDescent="0.3">
      <c r="B49" s="4"/>
      <c r="C49" s="3"/>
      <c r="D49" s="4"/>
      <c r="E49" s="4"/>
      <c r="F49" s="4"/>
      <c r="G49" s="4"/>
      <c r="H49" s="4"/>
      <c r="I49" s="4"/>
      <c r="J49" s="4"/>
      <c r="K49" s="4"/>
      <c r="L49" s="3"/>
      <c r="M49" s="3"/>
      <c r="N49" s="3"/>
      <c r="O49" s="3"/>
      <c r="P49" s="3"/>
      <c r="Q49" s="3"/>
      <c r="R49" s="3"/>
      <c r="S49" s="3"/>
      <c r="T49" s="3"/>
      <c r="U49" s="3"/>
      <c r="V49" s="3"/>
      <c r="W49" s="3"/>
      <c r="X49" s="3"/>
      <c r="Y49" s="3"/>
    </row>
    <row r="50" spans="2:25" ht="16.5" x14ac:dyDescent="0.3">
      <c r="B50" s="4"/>
      <c r="C50" s="3"/>
      <c r="D50" s="4"/>
      <c r="E50" s="4"/>
      <c r="F50" s="4"/>
      <c r="G50" s="4"/>
      <c r="H50" s="4"/>
      <c r="I50" s="4"/>
      <c r="J50" s="4"/>
      <c r="K50" s="4"/>
      <c r="L50" s="3"/>
      <c r="M50" s="3"/>
      <c r="N50" s="3"/>
      <c r="O50" s="3"/>
      <c r="P50" s="3"/>
      <c r="Q50" s="3"/>
      <c r="R50" s="3"/>
      <c r="S50" s="3"/>
      <c r="T50" s="3"/>
      <c r="U50" s="3"/>
      <c r="V50" s="3"/>
      <c r="W50" s="3"/>
      <c r="X50" s="3"/>
      <c r="Y50" s="3"/>
    </row>
    <row r="51" spans="2:25" ht="16.5" x14ac:dyDescent="0.3">
      <c r="B51" s="4"/>
      <c r="C51" s="3"/>
      <c r="D51" s="4"/>
      <c r="E51" s="4"/>
      <c r="F51" s="4"/>
      <c r="G51" s="4"/>
      <c r="H51" s="4"/>
      <c r="I51" s="4"/>
      <c r="J51" s="4"/>
      <c r="K51" s="4"/>
      <c r="L51" s="3"/>
      <c r="M51" s="3"/>
      <c r="N51" s="3"/>
      <c r="O51" s="3"/>
      <c r="P51" s="3"/>
      <c r="Q51" s="3"/>
      <c r="R51" s="3"/>
      <c r="S51" s="3"/>
      <c r="T51" s="3"/>
      <c r="U51" s="3"/>
      <c r="V51" s="3"/>
      <c r="W51" s="3"/>
      <c r="X51" s="3"/>
      <c r="Y51" s="3"/>
    </row>
    <row r="52" spans="2:25" ht="16.5" x14ac:dyDescent="0.3">
      <c r="B52" s="4"/>
      <c r="C52" s="3"/>
      <c r="D52" s="4"/>
      <c r="E52" s="4"/>
      <c r="F52" s="4"/>
      <c r="G52" s="4"/>
      <c r="H52" s="4"/>
      <c r="I52" s="4"/>
      <c r="J52" s="4"/>
      <c r="K52" s="4"/>
      <c r="L52" s="3"/>
      <c r="M52" s="3"/>
      <c r="N52" s="3"/>
      <c r="O52" s="3"/>
      <c r="P52" s="3"/>
      <c r="Q52" s="3"/>
      <c r="R52" s="3"/>
      <c r="S52" s="3"/>
      <c r="T52" s="3"/>
      <c r="U52" s="3"/>
      <c r="V52" s="3"/>
      <c r="W52" s="3"/>
      <c r="X52" s="3"/>
      <c r="Y52" s="3"/>
    </row>
    <row r="53" spans="2:25" ht="16.5" x14ac:dyDescent="0.3">
      <c r="B53" s="4"/>
      <c r="C53" s="3"/>
      <c r="D53" s="4"/>
      <c r="E53" s="4"/>
      <c r="F53" s="4"/>
      <c r="G53" s="4"/>
      <c r="H53" s="4"/>
      <c r="I53" s="4"/>
      <c r="J53" s="4"/>
      <c r="K53" s="4"/>
      <c r="L53" s="3"/>
      <c r="M53" s="3"/>
      <c r="N53" s="3"/>
      <c r="O53" s="3"/>
      <c r="P53" s="3"/>
      <c r="Q53" s="3"/>
      <c r="R53" s="3"/>
      <c r="S53" s="3"/>
      <c r="T53" s="3"/>
      <c r="U53" s="3"/>
      <c r="V53" s="3"/>
      <c r="W53" s="3"/>
      <c r="X53" s="3"/>
      <c r="Y53" s="3"/>
    </row>
    <row r="54" spans="2:25" ht="16.5" x14ac:dyDescent="0.3">
      <c r="B54" s="4"/>
      <c r="C54" s="3"/>
      <c r="D54" s="4"/>
      <c r="E54" s="4"/>
      <c r="F54" s="4"/>
      <c r="G54" s="4"/>
      <c r="H54" s="4"/>
      <c r="I54" s="4"/>
      <c r="J54" s="4"/>
      <c r="K54" s="4"/>
      <c r="L54" s="3"/>
      <c r="M54" s="3"/>
      <c r="N54" s="3"/>
      <c r="O54" s="3"/>
      <c r="P54" s="3"/>
      <c r="Q54" s="3"/>
      <c r="R54" s="3"/>
      <c r="S54" s="3"/>
      <c r="T54" s="3"/>
      <c r="U54" s="3"/>
      <c r="V54" s="3"/>
      <c r="W54" s="3"/>
      <c r="X54" s="3"/>
      <c r="Y54" s="3"/>
    </row>
    <row r="55" spans="2:25" ht="16.5" x14ac:dyDescent="0.3">
      <c r="B55" s="4"/>
      <c r="C55" s="3"/>
      <c r="D55" s="4"/>
      <c r="E55" s="4"/>
      <c r="F55" s="4"/>
      <c r="G55" s="4"/>
      <c r="H55" s="4"/>
      <c r="I55" s="4"/>
      <c r="J55" s="4"/>
      <c r="K55" s="4"/>
      <c r="L55" s="3"/>
      <c r="M55" s="3"/>
      <c r="N55" s="3"/>
      <c r="O55" s="3"/>
      <c r="P55" s="3"/>
      <c r="Q55" s="3"/>
      <c r="R55" s="3"/>
      <c r="S55" s="3"/>
      <c r="T55" s="3"/>
      <c r="U55" s="3"/>
      <c r="V55" s="3"/>
      <c r="W55" s="3"/>
      <c r="X55" s="3"/>
      <c r="Y55" s="3"/>
    </row>
    <row r="56" spans="2:25" ht="16.5" x14ac:dyDescent="0.3">
      <c r="B56" s="4"/>
      <c r="C56" s="3"/>
      <c r="D56" s="4"/>
      <c r="E56" s="4"/>
      <c r="F56" s="4"/>
      <c r="G56" s="4"/>
      <c r="H56" s="4"/>
      <c r="I56" s="4"/>
      <c r="J56" s="4"/>
      <c r="K56" s="4"/>
      <c r="L56" s="3"/>
      <c r="M56" s="3"/>
      <c r="N56" s="3"/>
      <c r="O56" s="3"/>
      <c r="P56" s="3"/>
      <c r="Q56" s="3"/>
      <c r="R56" s="3"/>
      <c r="S56" s="3"/>
      <c r="T56" s="3"/>
      <c r="U56" s="3"/>
      <c r="V56" s="3"/>
      <c r="W56" s="3"/>
      <c r="X56" s="3"/>
      <c r="Y56" s="3"/>
    </row>
    <row r="57" spans="2:25" ht="16.5" x14ac:dyDescent="0.3">
      <c r="B57" s="4"/>
      <c r="C57" s="3"/>
      <c r="D57" s="4"/>
      <c r="E57" s="4"/>
      <c r="F57" s="4"/>
      <c r="G57" s="4"/>
      <c r="H57" s="4"/>
      <c r="I57" s="4"/>
      <c r="J57" s="4"/>
      <c r="K57" s="4"/>
      <c r="L57" s="3"/>
      <c r="M57" s="3"/>
      <c r="N57" s="3"/>
      <c r="O57" s="3"/>
      <c r="P57" s="3"/>
      <c r="Q57" s="3"/>
      <c r="R57" s="3"/>
      <c r="S57" s="3"/>
      <c r="T57" s="3"/>
      <c r="U57" s="3"/>
      <c r="V57" s="3"/>
      <c r="W57" s="3"/>
      <c r="X57" s="3"/>
      <c r="Y57" s="3"/>
    </row>
    <row r="58" spans="2:25" ht="16.5" x14ac:dyDescent="0.3">
      <c r="B58" s="4"/>
      <c r="C58" s="3"/>
      <c r="D58" s="4"/>
      <c r="E58" s="4"/>
      <c r="F58" s="4"/>
      <c r="G58" s="4"/>
      <c r="H58" s="4"/>
      <c r="I58" s="4"/>
      <c r="J58" s="4"/>
      <c r="K58" s="4"/>
      <c r="L58" s="3"/>
      <c r="M58" s="3"/>
      <c r="N58" s="3"/>
      <c r="O58" s="3"/>
      <c r="P58" s="3"/>
      <c r="Q58" s="3"/>
      <c r="R58" s="3"/>
      <c r="S58" s="3"/>
      <c r="T58" s="3"/>
      <c r="U58" s="3"/>
      <c r="V58" s="3"/>
      <c r="W58" s="3"/>
      <c r="X58" s="3"/>
      <c r="Y58" s="3"/>
    </row>
    <row r="59" spans="2:25" ht="16.5" x14ac:dyDescent="0.3">
      <c r="B59" s="4"/>
      <c r="C59" s="3"/>
      <c r="D59" s="4"/>
      <c r="E59" s="4"/>
      <c r="F59" s="4"/>
      <c r="G59" s="4"/>
      <c r="H59" s="4"/>
      <c r="I59" s="4"/>
      <c r="J59" s="4"/>
      <c r="K59" s="4"/>
      <c r="L59" s="3"/>
      <c r="M59" s="3"/>
      <c r="N59" s="3"/>
      <c r="O59" s="3"/>
      <c r="P59" s="3"/>
      <c r="Q59" s="3"/>
      <c r="R59" s="3"/>
      <c r="S59" s="3"/>
      <c r="T59" s="3"/>
      <c r="U59" s="3"/>
      <c r="V59" s="3"/>
      <c r="W59" s="3"/>
      <c r="X59" s="3"/>
      <c r="Y59" s="3"/>
    </row>
    <row r="60" spans="2:25" ht="16.5" x14ac:dyDescent="0.3">
      <c r="B60" s="4"/>
      <c r="C60" s="3"/>
      <c r="D60" s="4"/>
      <c r="E60" s="4"/>
      <c r="F60" s="4"/>
      <c r="G60" s="4"/>
      <c r="H60" s="4"/>
      <c r="I60" s="4"/>
      <c r="J60" s="4"/>
      <c r="K60" s="4"/>
      <c r="L60" s="3"/>
      <c r="M60" s="3"/>
      <c r="N60" s="3"/>
      <c r="O60" s="3"/>
      <c r="P60" s="3"/>
      <c r="Q60" s="3"/>
      <c r="R60" s="3"/>
      <c r="S60" s="3"/>
      <c r="T60" s="3"/>
      <c r="U60" s="3"/>
      <c r="V60" s="3"/>
      <c r="W60" s="3"/>
      <c r="X60" s="3"/>
      <c r="Y60" s="3"/>
    </row>
    <row r="61" spans="2:25" ht="16.5" x14ac:dyDescent="0.3">
      <c r="B61" s="4"/>
      <c r="C61" s="3"/>
      <c r="D61" s="4"/>
      <c r="E61" s="4"/>
      <c r="F61" s="4"/>
      <c r="G61" s="4"/>
      <c r="H61" s="4"/>
      <c r="I61" s="4"/>
      <c r="J61" s="4"/>
      <c r="K61" s="4"/>
      <c r="L61" s="3"/>
      <c r="M61" s="3"/>
      <c r="N61" s="3"/>
      <c r="O61" s="3"/>
      <c r="P61" s="3"/>
      <c r="Q61" s="3"/>
      <c r="R61" s="3"/>
      <c r="S61" s="3"/>
      <c r="T61" s="3"/>
      <c r="U61" s="3"/>
      <c r="V61" s="3"/>
      <c r="W61" s="3"/>
      <c r="X61" s="3"/>
      <c r="Y61" s="3"/>
    </row>
    <row r="62" spans="2:25" ht="16.5" x14ac:dyDescent="0.3">
      <c r="B62" s="4"/>
      <c r="C62" s="3"/>
      <c r="D62" s="4"/>
      <c r="E62" s="4"/>
      <c r="F62" s="4"/>
      <c r="G62" s="4"/>
      <c r="H62" s="4"/>
      <c r="I62" s="4"/>
      <c r="J62" s="4"/>
      <c r="K62" s="4"/>
      <c r="L62" s="3"/>
      <c r="M62" s="3"/>
      <c r="N62" s="3"/>
      <c r="O62" s="3"/>
      <c r="P62" s="3"/>
      <c r="Q62" s="3"/>
      <c r="R62" s="3"/>
      <c r="S62" s="3"/>
      <c r="T62" s="3"/>
      <c r="U62" s="3"/>
      <c r="V62" s="3"/>
      <c r="W62" s="3"/>
      <c r="X62" s="3"/>
      <c r="Y62" s="3"/>
    </row>
    <row r="63" spans="2:25" ht="16.5" x14ac:dyDescent="0.3">
      <c r="B63" s="4"/>
      <c r="C63" s="3"/>
      <c r="D63" s="4"/>
      <c r="E63" s="4"/>
      <c r="F63" s="4"/>
      <c r="G63" s="4"/>
      <c r="H63" s="4"/>
      <c r="I63" s="4"/>
      <c r="J63" s="4"/>
      <c r="K63" s="4"/>
      <c r="L63" s="3"/>
      <c r="M63" s="3"/>
      <c r="N63" s="3"/>
      <c r="O63" s="3"/>
      <c r="P63" s="3"/>
      <c r="Q63" s="3"/>
      <c r="R63" s="3"/>
      <c r="S63" s="3"/>
      <c r="T63" s="3"/>
      <c r="U63" s="3"/>
      <c r="V63" s="3"/>
      <c r="W63" s="3"/>
      <c r="X63" s="3"/>
      <c r="Y63" s="3"/>
    </row>
    <row r="64" spans="2:25" ht="16.5" x14ac:dyDescent="0.3">
      <c r="B64" s="4"/>
      <c r="C64" s="3"/>
      <c r="D64" s="4"/>
      <c r="E64" s="4"/>
      <c r="F64" s="4"/>
      <c r="G64" s="4"/>
      <c r="H64" s="4"/>
      <c r="I64" s="4"/>
      <c r="J64" s="4"/>
      <c r="K64" s="4"/>
      <c r="L64" s="3"/>
      <c r="M64" s="3"/>
      <c r="N64" s="3"/>
      <c r="O64" s="3"/>
      <c r="P64" s="3"/>
      <c r="Q64" s="3"/>
      <c r="R64" s="3"/>
      <c r="S64" s="3"/>
      <c r="T64" s="3"/>
      <c r="U64" s="3"/>
      <c r="V64" s="3"/>
      <c r="W64" s="3"/>
      <c r="X64" s="3"/>
      <c r="Y64" s="3"/>
    </row>
    <row r="65" spans="2:25" ht="16.5" x14ac:dyDescent="0.3">
      <c r="B65" s="4"/>
      <c r="C65" s="3"/>
      <c r="D65" s="4"/>
      <c r="E65" s="4"/>
      <c r="F65" s="4"/>
      <c r="G65" s="4"/>
      <c r="H65" s="4"/>
      <c r="I65" s="4"/>
      <c r="J65" s="4"/>
      <c r="K65" s="4"/>
      <c r="L65" s="3"/>
      <c r="M65" s="3"/>
      <c r="N65" s="3"/>
      <c r="O65" s="3"/>
      <c r="P65" s="3"/>
      <c r="Q65" s="3"/>
      <c r="R65" s="3"/>
      <c r="S65" s="3"/>
      <c r="T65" s="3"/>
      <c r="U65" s="3"/>
      <c r="V65" s="3"/>
      <c r="W65" s="3"/>
      <c r="X65" s="3"/>
      <c r="Y65" s="3"/>
    </row>
    <row r="66" spans="2:25" ht="16.5" x14ac:dyDescent="0.3">
      <c r="B66" s="4"/>
      <c r="C66" s="3"/>
      <c r="D66" s="4"/>
      <c r="E66" s="4"/>
      <c r="F66" s="4"/>
      <c r="G66" s="4"/>
      <c r="H66" s="4"/>
      <c r="I66" s="4"/>
      <c r="J66" s="4"/>
      <c r="K66" s="4"/>
      <c r="L66" s="3"/>
      <c r="M66" s="3"/>
      <c r="N66" s="3"/>
      <c r="O66" s="3"/>
      <c r="P66" s="3"/>
      <c r="Q66" s="3"/>
      <c r="R66" s="3"/>
      <c r="S66" s="3"/>
      <c r="T66" s="3"/>
      <c r="U66" s="3"/>
      <c r="V66" s="3"/>
      <c r="W66" s="3"/>
      <c r="X66" s="3"/>
      <c r="Y66" s="3"/>
    </row>
    <row r="67" spans="2:25" ht="16.5" x14ac:dyDescent="0.3">
      <c r="B67" s="4"/>
      <c r="C67" s="3"/>
      <c r="D67" s="4"/>
      <c r="E67" s="4"/>
      <c r="F67" s="4"/>
      <c r="G67" s="4"/>
      <c r="H67" s="4"/>
      <c r="I67" s="4"/>
      <c r="J67" s="4"/>
      <c r="K67" s="4"/>
      <c r="L67" s="3"/>
      <c r="M67" s="3"/>
      <c r="N67" s="3"/>
      <c r="O67" s="3"/>
      <c r="P67" s="3"/>
      <c r="Q67" s="3"/>
      <c r="R67" s="3"/>
      <c r="S67" s="3"/>
      <c r="T67" s="3"/>
      <c r="U67" s="3"/>
      <c r="V67" s="3"/>
      <c r="W67" s="3"/>
      <c r="X67" s="3"/>
      <c r="Y67" s="3"/>
    </row>
    <row r="68" spans="2:25" ht="16.5" x14ac:dyDescent="0.3">
      <c r="B68" s="4"/>
      <c r="C68" s="3"/>
      <c r="D68" s="4"/>
      <c r="E68" s="4"/>
      <c r="F68" s="4"/>
      <c r="G68" s="4"/>
      <c r="H68" s="4"/>
      <c r="I68" s="4"/>
      <c r="J68" s="4"/>
      <c r="K68" s="4"/>
      <c r="L68" s="3"/>
      <c r="M68" s="3"/>
      <c r="N68" s="3"/>
      <c r="O68" s="3"/>
      <c r="P68" s="3"/>
      <c r="Q68" s="3"/>
      <c r="R68" s="3"/>
      <c r="S68" s="3"/>
      <c r="T68" s="3"/>
      <c r="U68" s="3"/>
      <c r="V68" s="3"/>
      <c r="W68" s="3"/>
      <c r="X68" s="3"/>
      <c r="Y68" s="3"/>
    </row>
    <row r="69" spans="2:25" ht="16.5" x14ac:dyDescent="0.3">
      <c r="B69" s="4"/>
      <c r="C69" s="3"/>
      <c r="D69" s="4"/>
      <c r="E69" s="4"/>
      <c r="F69" s="4"/>
      <c r="G69" s="4"/>
      <c r="H69" s="4"/>
      <c r="I69" s="4"/>
      <c r="J69" s="4"/>
      <c r="K69" s="4"/>
      <c r="L69" s="3"/>
      <c r="M69" s="3"/>
      <c r="N69" s="3"/>
      <c r="O69" s="3"/>
      <c r="P69" s="3"/>
      <c r="Q69" s="3"/>
      <c r="R69" s="3"/>
      <c r="S69" s="3"/>
      <c r="T69" s="3"/>
      <c r="U69" s="3"/>
      <c r="V69" s="3"/>
      <c r="W69" s="3"/>
      <c r="X69" s="3"/>
      <c r="Y69" s="3"/>
    </row>
    <row r="70" spans="2:25" ht="16.5" x14ac:dyDescent="0.3">
      <c r="B70" s="4"/>
      <c r="C70" s="3"/>
      <c r="D70" s="4"/>
      <c r="E70" s="4"/>
      <c r="F70" s="4"/>
      <c r="G70" s="4"/>
      <c r="H70" s="4"/>
      <c r="I70" s="4"/>
      <c r="J70" s="4"/>
      <c r="K70" s="4"/>
      <c r="L70" s="3"/>
      <c r="M70" s="3"/>
      <c r="N70" s="3"/>
      <c r="O70" s="3"/>
      <c r="P70" s="3"/>
      <c r="Q70" s="3"/>
      <c r="R70" s="3"/>
      <c r="S70" s="3"/>
      <c r="T70" s="3"/>
      <c r="U70" s="3"/>
      <c r="V70" s="3"/>
      <c r="W70" s="3"/>
      <c r="X70" s="3"/>
      <c r="Y70" s="3"/>
    </row>
    <row r="71" spans="2:25" ht="16.5" x14ac:dyDescent="0.3">
      <c r="B71" s="4"/>
      <c r="C71" s="3"/>
      <c r="D71" s="4"/>
      <c r="E71" s="4"/>
      <c r="F71" s="4"/>
      <c r="G71" s="4"/>
      <c r="H71" s="4"/>
      <c r="I71" s="4"/>
      <c r="J71" s="4"/>
      <c r="K71" s="4"/>
      <c r="L71" s="3"/>
      <c r="M71" s="3"/>
      <c r="N71" s="3"/>
      <c r="O71" s="3"/>
      <c r="P71" s="3"/>
      <c r="Q71" s="3"/>
      <c r="R71" s="3"/>
      <c r="S71" s="3"/>
      <c r="T71" s="3"/>
      <c r="U71" s="3"/>
      <c r="V71" s="3"/>
      <c r="W71" s="3"/>
      <c r="X71" s="3"/>
      <c r="Y71" s="3"/>
    </row>
    <row r="72" spans="2:25" ht="16.5" x14ac:dyDescent="0.3">
      <c r="B72" s="4"/>
      <c r="C72" s="3"/>
      <c r="D72" s="4"/>
      <c r="E72" s="4"/>
      <c r="F72" s="4"/>
      <c r="G72" s="4"/>
      <c r="H72" s="4"/>
      <c r="I72" s="4"/>
      <c r="J72" s="4"/>
      <c r="K72" s="4"/>
      <c r="L72" s="3"/>
      <c r="M72" s="3"/>
      <c r="N72" s="3"/>
      <c r="O72" s="3"/>
      <c r="P72" s="3"/>
      <c r="Q72" s="3"/>
      <c r="R72" s="3"/>
      <c r="S72" s="3"/>
      <c r="T72" s="3"/>
      <c r="U72" s="3"/>
      <c r="V72" s="3"/>
      <c r="W72" s="3"/>
      <c r="X72" s="3"/>
      <c r="Y72" s="3"/>
    </row>
    <row r="73" spans="2:25" ht="16.5" x14ac:dyDescent="0.3">
      <c r="B73" s="4"/>
      <c r="C73" s="3"/>
      <c r="D73" s="4"/>
      <c r="E73" s="4"/>
      <c r="F73" s="4"/>
      <c r="G73" s="4"/>
      <c r="H73" s="4"/>
      <c r="I73" s="4"/>
      <c r="J73" s="4"/>
      <c r="K73" s="4"/>
      <c r="L73" s="3"/>
      <c r="M73" s="3"/>
      <c r="N73" s="3"/>
      <c r="O73" s="3"/>
      <c r="P73" s="3"/>
      <c r="Q73" s="3"/>
      <c r="R73" s="3"/>
      <c r="S73" s="3"/>
      <c r="T73" s="3"/>
      <c r="U73" s="3"/>
      <c r="V73" s="3"/>
      <c r="W73" s="3"/>
      <c r="X73" s="3"/>
      <c r="Y73" s="3"/>
    </row>
    <row r="74" spans="2:25" ht="16.5" x14ac:dyDescent="0.3">
      <c r="B74" s="4"/>
      <c r="C74" s="3"/>
      <c r="D74" s="4"/>
      <c r="E74" s="4"/>
      <c r="F74" s="4"/>
      <c r="G74" s="4"/>
      <c r="H74" s="4"/>
      <c r="I74" s="4"/>
      <c r="J74" s="4"/>
      <c r="K74" s="4"/>
      <c r="L74" s="3"/>
      <c r="M74" s="3"/>
      <c r="N74" s="3"/>
      <c r="O74" s="3"/>
      <c r="P74" s="3"/>
      <c r="Q74" s="3"/>
      <c r="R74" s="3"/>
      <c r="S74" s="3"/>
      <c r="T74" s="3"/>
      <c r="U74" s="3"/>
      <c r="V74" s="3"/>
      <c r="W74" s="3"/>
      <c r="X74" s="3"/>
      <c r="Y74" s="3"/>
    </row>
    <row r="75" spans="2:25" ht="16.5" x14ac:dyDescent="0.3">
      <c r="B75" s="4"/>
      <c r="C75" s="3"/>
      <c r="D75" s="4"/>
      <c r="E75" s="4"/>
      <c r="F75" s="4"/>
      <c r="G75" s="4"/>
      <c r="H75" s="4"/>
      <c r="I75" s="4"/>
      <c r="J75" s="4"/>
      <c r="K75" s="4"/>
      <c r="L75" s="3"/>
      <c r="M75" s="3"/>
      <c r="N75" s="3"/>
      <c r="O75" s="3"/>
      <c r="P75" s="3"/>
      <c r="Q75" s="3"/>
      <c r="R75" s="3"/>
      <c r="S75" s="3"/>
      <c r="T75" s="3"/>
      <c r="U75" s="3"/>
      <c r="V75" s="3"/>
      <c r="W75" s="3"/>
      <c r="X75" s="3"/>
      <c r="Y75" s="3"/>
    </row>
    <row r="76" spans="2:25" ht="16.5" x14ac:dyDescent="0.3">
      <c r="B76" s="4"/>
      <c r="C76" s="3"/>
      <c r="D76" s="4"/>
      <c r="E76" s="4"/>
      <c r="F76" s="4"/>
      <c r="G76" s="4"/>
      <c r="H76" s="4"/>
      <c r="I76" s="4"/>
      <c r="J76" s="4"/>
      <c r="K76" s="4"/>
      <c r="L76" s="3"/>
      <c r="M76" s="3"/>
      <c r="N76" s="3"/>
      <c r="O76" s="3"/>
      <c r="P76" s="3"/>
      <c r="Q76" s="3"/>
      <c r="R76" s="3"/>
      <c r="S76" s="3"/>
      <c r="T76" s="3"/>
      <c r="U76" s="3"/>
      <c r="V76" s="3"/>
      <c r="W76" s="3"/>
      <c r="X76" s="3"/>
      <c r="Y76" s="3"/>
    </row>
    <row r="77" spans="2:25" ht="16.5" x14ac:dyDescent="0.3">
      <c r="B77" s="4"/>
      <c r="C77" s="3"/>
      <c r="D77" s="4"/>
      <c r="E77" s="4"/>
      <c r="F77" s="4"/>
      <c r="G77" s="4"/>
      <c r="H77" s="4"/>
      <c r="I77" s="4"/>
      <c r="J77" s="4"/>
      <c r="K77" s="4"/>
      <c r="L77" s="3"/>
      <c r="M77" s="3"/>
      <c r="N77" s="3"/>
      <c r="O77" s="3"/>
      <c r="P77" s="3"/>
      <c r="Q77" s="3"/>
      <c r="R77" s="3"/>
      <c r="S77" s="3"/>
      <c r="T77" s="3"/>
      <c r="U77" s="3"/>
      <c r="V77" s="3"/>
      <c r="W77" s="3"/>
      <c r="X77" s="3"/>
      <c r="Y77" s="3"/>
    </row>
    <row r="78" spans="2:25" ht="16.5" x14ac:dyDescent="0.3">
      <c r="B78" s="4"/>
      <c r="C78" s="3"/>
      <c r="D78" s="4"/>
      <c r="E78" s="4"/>
      <c r="F78" s="4"/>
      <c r="G78" s="4"/>
      <c r="H78" s="4"/>
      <c r="I78" s="4"/>
      <c r="J78" s="4"/>
      <c r="K78" s="4"/>
      <c r="L78" s="3"/>
      <c r="M78" s="3"/>
      <c r="N78" s="3"/>
      <c r="O78" s="3"/>
      <c r="P78" s="3"/>
      <c r="Q78" s="3"/>
      <c r="R78" s="3"/>
      <c r="S78" s="3"/>
      <c r="T78" s="3"/>
      <c r="U78" s="3"/>
      <c r="V78" s="3"/>
      <c r="W78" s="3"/>
      <c r="X78" s="3"/>
      <c r="Y78" s="3"/>
    </row>
    <row r="79" spans="2:25" ht="16.5" x14ac:dyDescent="0.3">
      <c r="B79" s="4"/>
      <c r="C79" s="3"/>
      <c r="D79" s="4"/>
      <c r="E79" s="4"/>
      <c r="F79" s="4"/>
      <c r="G79" s="4"/>
      <c r="H79" s="4"/>
      <c r="I79" s="4"/>
      <c r="J79" s="4"/>
      <c r="K79" s="4"/>
      <c r="L79" s="3"/>
      <c r="M79" s="3"/>
      <c r="N79" s="3"/>
      <c r="O79" s="3"/>
      <c r="P79" s="3"/>
      <c r="Q79" s="3"/>
      <c r="R79" s="3"/>
      <c r="S79" s="3"/>
      <c r="T79" s="3"/>
      <c r="U79" s="3"/>
      <c r="V79" s="3"/>
      <c r="W79" s="3"/>
      <c r="X79" s="3"/>
      <c r="Y79" s="3"/>
    </row>
    <row r="80" spans="2:25" ht="16.5" x14ac:dyDescent="0.3">
      <c r="B80" s="4"/>
      <c r="C80" s="3"/>
      <c r="D80" s="4"/>
      <c r="E80" s="4"/>
      <c r="F80" s="4"/>
      <c r="G80" s="4"/>
      <c r="H80" s="4"/>
      <c r="I80" s="4"/>
      <c r="J80" s="4"/>
      <c r="K80" s="4"/>
      <c r="L80" s="3"/>
      <c r="M80" s="3"/>
      <c r="N80" s="3"/>
      <c r="O80" s="3"/>
      <c r="P80" s="3"/>
      <c r="Q80" s="3"/>
      <c r="R80" s="3"/>
      <c r="S80" s="3"/>
      <c r="T80" s="3"/>
      <c r="U80" s="3"/>
      <c r="V80" s="3"/>
      <c r="W80" s="3"/>
      <c r="X80" s="3"/>
      <c r="Y80" s="3"/>
    </row>
    <row r="81" spans="2:25" ht="16.5" x14ac:dyDescent="0.3">
      <c r="B81" s="4"/>
      <c r="C81" s="3"/>
      <c r="D81" s="4"/>
      <c r="E81" s="4"/>
      <c r="F81" s="4"/>
      <c r="G81" s="4"/>
      <c r="H81" s="4"/>
      <c r="I81" s="4"/>
      <c r="J81" s="4"/>
      <c r="K81" s="4"/>
      <c r="L81" s="3"/>
      <c r="M81" s="3"/>
      <c r="N81" s="3"/>
      <c r="O81" s="3"/>
      <c r="P81" s="3"/>
      <c r="Q81" s="3"/>
      <c r="R81" s="3"/>
      <c r="S81" s="3"/>
      <c r="T81" s="3"/>
      <c r="U81" s="3"/>
      <c r="V81" s="3"/>
      <c r="W81" s="3"/>
      <c r="X81" s="3"/>
      <c r="Y81" s="3"/>
    </row>
    <row r="82" spans="2:25" ht="16.5" x14ac:dyDescent="0.3">
      <c r="B82" s="4"/>
      <c r="C82" s="3"/>
      <c r="D82" s="4"/>
      <c r="E82" s="4"/>
      <c r="F82" s="4"/>
      <c r="G82" s="4"/>
      <c r="H82" s="4"/>
      <c r="I82" s="4"/>
      <c r="J82" s="4"/>
      <c r="K82" s="4"/>
      <c r="L82" s="3"/>
      <c r="M82" s="3"/>
      <c r="N82" s="3"/>
      <c r="O82" s="3"/>
      <c r="P82" s="3"/>
      <c r="Q82" s="3"/>
      <c r="R82" s="3"/>
      <c r="S82" s="3"/>
      <c r="T82" s="3"/>
      <c r="U82" s="3"/>
      <c r="V82" s="3"/>
      <c r="W82" s="3"/>
      <c r="X82" s="3"/>
      <c r="Y82" s="3"/>
    </row>
    <row r="83" spans="2:25" ht="16.5" x14ac:dyDescent="0.3">
      <c r="B83" s="4"/>
      <c r="C83" s="3"/>
      <c r="D83" s="4"/>
      <c r="E83" s="4"/>
      <c r="F83" s="4"/>
      <c r="G83" s="4"/>
      <c r="H83" s="4"/>
      <c r="I83" s="4"/>
      <c r="J83" s="4"/>
      <c r="K83" s="4"/>
      <c r="L83" s="3"/>
      <c r="M83" s="3"/>
      <c r="N83" s="3"/>
      <c r="O83" s="3"/>
      <c r="P83" s="3"/>
      <c r="Q83" s="3"/>
      <c r="R83" s="3"/>
      <c r="S83" s="3"/>
      <c r="T83" s="3"/>
      <c r="U83" s="3"/>
      <c r="V83" s="3"/>
      <c r="W83" s="3"/>
      <c r="X83" s="3"/>
      <c r="Y83" s="3"/>
    </row>
    <row r="84" spans="2:25" ht="16.5" x14ac:dyDescent="0.3">
      <c r="B84" s="4"/>
      <c r="C84" s="3"/>
      <c r="D84" s="4"/>
      <c r="E84" s="4"/>
      <c r="F84" s="4"/>
      <c r="G84" s="4"/>
      <c r="H84" s="4"/>
      <c r="I84" s="4"/>
      <c r="J84" s="4"/>
      <c r="K84" s="4"/>
      <c r="L84" s="3"/>
      <c r="M84" s="3"/>
      <c r="N84" s="3"/>
      <c r="O84" s="3"/>
      <c r="P84" s="3"/>
      <c r="Q84" s="3"/>
      <c r="R84" s="3"/>
      <c r="S84" s="3"/>
      <c r="T84" s="3"/>
      <c r="U84" s="3"/>
      <c r="V84" s="3"/>
      <c r="W84" s="3"/>
      <c r="X84" s="3"/>
      <c r="Y84" s="3"/>
    </row>
    <row r="85" spans="2:25" ht="16.5" x14ac:dyDescent="0.3">
      <c r="B85" s="4"/>
      <c r="C85" s="3"/>
      <c r="D85" s="4"/>
      <c r="E85" s="4"/>
      <c r="F85" s="4"/>
      <c r="G85" s="4"/>
      <c r="H85" s="4"/>
      <c r="I85" s="4"/>
      <c r="J85" s="4"/>
      <c r="K85" s="4"/>
      <c r="L85" s="3"/>
      <c r="M85" s="3"/>
      <c r="N85" s="3"/>
      <c r="O85" s="3"/>
      <c r="P85" s="3"/>
      <c r="Q85" s="3"/>
      <c r="R85" s="3"/>
      <c r="S85" s="3"/>
      <c r="T85" s="3"/>
      <c r="U85" s="3"/>
      <c r="V85" s="3"/>
      <c r="W85" s="3"/>
      <c r="X85" s="3"/>
      <c r="Y85" s="3"/>
    </row>
    <row r="86" spans="2:25" ht="16.5" x14ac:dyDescent="0.3">
      <c r="B86" s="4"/>
      <c r="C86" s="3"/>
      <c r="D86" s="4"/>
      <c r="E86" s="4"/>
      <c r="F86" s="4"/>
      <c r="G86" s="4"/>
      <c r="H86" s="4"/>
      <c r="I86" s="4"/>
      <c r="J86" s="4"/>
      <c r="K86" s="4"/>
      <c r="L86" s="3"/>
      <c r="M86" s="3"/>
      <c r="N86" s="3"/>
      <c r="O86" s="3"/>
      <c r="P86" s="3"/>
      <c r="Q86" s="3"/>
      <c r="R86" s="3"/>
      <c r="S86" s="3"/>
      <c r="T86" s="3"/>
      <c r="U86" s="3"/>
      <c r="V86" s="3"/>
      <c r="W86" s="3"/>
      <c r="X86" s="3"/>
      <c r="Y86" s="3"/>
    </row>
    <row r="87" spans="2:25" ht="16.5" x14ac:dyDescent="0.3">
      <c r="B87" s="4"/>
      <c r="C87" s="3"/>
      <c r="D87" s="4"/>
      <c r="E87" s="4"/>
      <c r="F87" s="4"/>
      <c r="G87" s="4"/>
      <c r="H87" s="4"/>
      <c r="I87" s="4"/>
      <c r="J87" s="4"/>
      <c r="K87" s="4"/>
      <c r="L87" s="3"/>
      <c r="M87" s="3"/>
      <c r="N87" s="3"/>
      <c r="O87" s="3"/>
      <c r="P87" s="3"/>
      <c r="Q87" s="3"/>
      <c r="R87" s="3"/>
      <c r="S87" s="3"/>
      <c r="T87" s="3"/>
      <c r="U87" s="3"/>
      <c r="V87" s="3"/>
      <c r="W87" s="3"/>
      <c r="X87" s="3"/>
      <c r="Y87" s="3"/>
    </row>
  </sheetData>
  <mergeCells count="2">
    <mergeCell ref="L3:R3"/>
    <mergeCell ref="S3:Y3"/>
  </mergeCells>
  <pageMargins left="0.5" right="0.5" top="0.5" bottom="0.5" header="0.3" footer="0.3"/>
  <pageSetup scale="56" fitToHeight="0" orientation="landscape" r:id="rId1"/>
  <headerFooter>
    <oddFooter>&amp;L&amp;8OneCare Vermont&amp;R&amp;8&amp;F, &amp;A</oddFooter>
  </headerFooter>
  <extLst>
    <ext xmlns:x14="http://schemas.microsoft.com/office/spreadsheetml/2009/9/main" uri="{CCE6A557-97BC-4b89-ADB6-D9C93CAAB3DF}">
      <x14:dataValidations xmlns:xm="http://schemas.microsoft.com/office/excel/2006/main" count="9">
        <x14:dataValidation type="list" allowBlank="1" showInputMessage="1" showErrorMessage="1">
          <x14:formula1>
            <xm:f>'S:\Groups\Managed Care Ops\OneCare Vermont\GMCB\2021\Budget\Submission\[FY2021_ACO_Budget_Guidance_Workbook_Master_FINAL updated 09-01-20.xlsx]2.1 LISTS - DO NOT DELETE'!#REF!</xm:f>
          </x14:formula1>
          <xm:sqref>B5:B87</xm:sqref>
        </x14:dataValidation>
        <x14:dataValidation type="list" allowBlank="1" showInputMessage="1" showErrorMessage="1">
          <x14:formula1>
            <xm:f>'S:\Groups\Managed Care Ops\OneCare Vermont\GMCB\2021\Budget\Submission\[FY2021_ACO_Budget_Guidance_Workbook_Master_FINAL updated 09-01-20.xlsx]2.1 LISTS - DO NOT DELETE'!#REF!</xm:f>
          </x14:formula1>
          <xm:sqref>B88:B1048576</xm:sqref>
        </x14:dataValidation>
        <x14:dataValidation type="list" allowBlank="1" showInputMessage="1" showErrorMessage="1">
          <x14:formula1>
            <xm:f>'S:\Groups\Managed Care Ops\OneCare Vermont\GMCB\2021\Budget\Submission\[FY2021_ACO_Budget_Guidance_Workbook_Master_FINAL updated 09-01-20.xlsx]2.1 LISTS - DO NOT DELETE'!#REF!</xm:f>
          </x14:formula1>
          <xm:sqref>F5:F87</xm:sqref>
        </x14:dataValidation>
        <x14:dataValidation type="list" allowBlank="1" showInputMessage="1" showErrorMessage="1">
          <x14:formula1>
            <xm:f>'S:\Groups\Managed Care Ops\OneCare Vermont\GMCB\2021\Budget\Submission\[FY2021_ACO_Budget_Guidance_Workbook_Master_FINAL updated 09-01-20.xlsx]2.1 LISTS - DO NOT DELETE'!#REF!</xm:f>
          </x14:formula1>
          <xm:sqref>L5:R1048576</xm:sqref>
        </x14:dataValidation>
        <x14:dataValidation type="list" allowBlank="1" showInputMessage="1" showErrorMessage="1">
          <x14:formula1>
            <xm:f>'S:\Groups\Managed Care Ops\OneCare Vermont\GMCB\2021\Budget\Submission\[FY2021_ACO_Budget_Guidance_Workbook_Master_FINAL updated 09-01-20.xlsx]2.1 LISTS - DO NOT DELETE'!#REF!</xm:f>
          </x14:formula1>
          <xm:sqref>I6:I1048576 I5:J5 J6:J87</xm:sqref>
        </x14:dataValidation>
        <x14:dataValidation type="list" allowBlank="1" showInputMessage="1" showErrorMessage="1">
          <x14:formula1>
            <xm:f>'S:\Groups\Managed Care Ops\OneCare Vermont\GMCB\2021\Budget\Submission\[FY2021_ACO_Budget_Guidance_Workbook_Master_FINAL updated 09-01-20.xlsx]2.1 LISTS - DO NOT DELETE'!#REF!</xm:f>
          </x14:formula1>
          <xm:sqref>H5:H1048576</xm:sqref>
        </x14:dataValidation>
        <x14:dataValidation type="list" allowBlank="1" showInputMessage="1" showErrorMessage="1">
          <x14:formula1>
            <xm:f>'S:\Groups\Managed Care Ops\OneCare Vermont\GMCB\2021\Budget\Submission\[FY2021_ACO_Budget_Guidance_Workbook_Master_FINAL updated 09-01-20.xlsx]2.1 LISTS - DO NOT DELETE'!#REF!</xm:f>
          </x14:formula1>
          <xm:sqref>G5:G1048576</xm:sqref>
        </x14:dataValidation>
        <x14:dataValidation type="list" allowBlank="1" showInputMessage="1" showErrorMessage="1">
          <x14:formula1>
            <xm:f>'S:\Groups\Managed Care Ops\OneCare Vermont\GMCB\2021\Budget\Submission\[FY2021_ACO_Budget_Guidance_Workbook_Master_FINAL updated 09-01-20.xlsx]2.1 LISTS - DO NOT DELETE'!#REF!</xm:f>
          </x14:formula1>
          <xm:sqref>F88:F1048576</xm:sqref>
        </x14:dataValidation>
        <x14:dataValidation type="list" allowBlank="1" showInputMessage="1" showErrorMessage="1">
          <x14:formula1>
            <xm:f>'S:\Groups\Managed Care Ops\OneCare Vermont\GMCB\2021\Budget\Submission\[FY2021_ACO_Budget_Guidance_Workbook_Master_FINAL updated 09-01-20.xlsx]2.1 LISTS - DO NOT DELETE'!#REF!</xm:f>
          </x14:formula1>
          <xm:sqref>D5:D1048576</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Q31"/>
  <sheetViews>
    <sheetView zoomScaleNormal="100" workbookViewId="0">
      <selection activeCell="A12" sqref="A12"/>
    </sheetView>
  </sheetViews>
  <sheetFormatPr defaultRowHeight="16.5" x14ac:dyDescent="0.3"/>
  <cols>
    <col min="1" max="1" width="8.85546875" style="12"/>
    <col min="2" max="2" width="54.7109375" customWidth="1"/>
    <col min="3" max="10" width="20.85546875" customWidth="1"/>
  </cols>
  <sheetData>
    <row r="1" spans="1:17" s="15" customFormat="1" x14ac:dyDescent="0.3">
      <c r="A1" s="12"/>
      <c r="B1" s="13" t="s">
        <v>387</v>
      </c>
      <c r="C1" s="159"/>
      <c r="D1" s="159"/>
      <c r="E1" s="159"/>
      <c r="F1" s="159"/>
      <c r="G1" s="159"/>
      <c r="H1" s="159"/>
      <c r="I1" s="159"/>
      <c r="J1" s="159"/>
      <c r="K1" s="159"/>
      <c r="L1" s="159"/>
      <c r="M1" s="159"/>
      <c r="N1" s="159"/>
      <c r="O1" s="159"/>
      <c r="P1" s="159"/>
      <c r="Q1" s="159"/>
    </row>
    <row r="2" spans="1:17" s="15" customFormat="1" ht="17.25" thickBot="1" x14ac:dyDescent="0.35">
      <c r="A2" s="12"/>
      <c r="B2" s="13" t="s">
        <v>448</v>
      </c>
      <c r="C2" s="159"/>
      <c r="D2" s="159"/>
      <c r="E2" s="159"/>
      <c r="F2" s="159"/>
      <c r="G2" s="159"/>
      <c r="H2" s="159"/>
      <c r="I2" s="159"/>
      <c r="J2" s="159"/>
      <c r="K2" s="159"/>
      <c r="L2" s="159"/>
      <c r="M2" s="159"/>
      <c r="N2" s="159"/>
      <c r="O2" s="159"/>
      <c r="P2" s="159"/>
      <c r="Q2" s="159"/>
    </row>
    <row r="3" spans="1:17" ht="32.450000000000003" customHeight="1" thickBot="1" x14ac:dyDescent="0.35">
      <c r="B3" s="358" t="s">
        <v>539</v>
      </c>
      <c r="C3" s="266" t="s">
        <v>38</v>
      </c>
      <c r="D3" s="266" t="s">
        <v>529</v>
      </c>
      <c r="E3" s="266" t="s">
        <v>530</v>
      </c>
      <c r="F3" s="266" t="s">
        <v>372</v>
      </c>
      <c r="G3" s="266" t="s">
        <v>540</v>
      </c>
      <c r="H3" s="266" t="s">
        <v>373</v>
      </c>
      <c r="I3" s="202" t="s">
        <v>446</v>
      </c>
      <c r="J3" s="218" t="s">
        <v>447</v>
      </c>
    </row>
    <row r="4" spans="1:17" x14ac:dyDescent="0.3">
      <c r="B4" s="204"/>
      <c r="C4" s="203"/>
      <c r="D4" s="203"/>
      <c r="E4" s="203"/>
      <c r="F4" s="203"/>
      <c r="G4" s="203"/>
      <c r="H4" s="203"/>
      <c r="I4" s="203"/>
      <c r="J4" s="203"/>
    </row>
    <row r="5" spans="1:17" x14ac:dyDescent="0.3">
      <c r="B5" s="205" t="s">
        <v>436</v>
      </c>
      <c r="C5" s="207"/>
      <c r="D5" s="207"/>
      <c r="E5" s="207"/>
      <c r="F5" s="207"/>
      <c r="G5" s="207"/>
      <c r="H5" s="207"/>
      <c r="I5" s="207"/>
      <c r="J5" s="207"/>
    </row>
    <row r="6" spans="1:17" x14ac:dyDescent="0.3">
      <c r="B6" s="208" t="s">
        <v>213</v>
      </c>
      <c r="C6" s="209">
        <v>59570.62</v>
      </c>
      <c r="D6" s="209">
        <v>85664.799999999988</v>
      </c>
      <c r="E6" s="209">
        <v>21601.559999999998</v>
      </c>
      <c r="F6" s="209">
        <v>19816.580000000002</v>
      </c>
      <c r="G6" s="209">
        <v>41181</v>
      </c>
      <c r="H6" s="209">
        <v>10632.800000000001</v>
      </c>
      <c r="I6" s="209"/>
      <c r="J6" s="209"/>
    </row>
    <row r="7" spans="1:17" x14ac:dyDescent="0.3">
      <c r="B7" s="208" t="s">
        <v>437</v>
      </c>
      <c r="C7" s="209">
        <v>58403.035847999992</v>
      </c>
      <c r="D7" s="209">
        <v>80010.923200000005</v>
      </c>
      <c r="E7" s="209">
        <v>20175.857040000003</v>
      </c>
      <c r="F7" s="209">
        <v>18112.35412</v>
      </c>
      <c r="G7" s="209">
        <v>40011.459600000002</v>
      </c>
      <c r="H7" s="209">
        <v>9718.3792000000012</v>
      </c>
      <c r="I7" s="209"/>
      <c r="J7" s="209"/>
    </row>
    <row r="8" spans="1:17" x14ac:dyDescent="0.3">
      <c r="B8" s="208"/>
      <c r="C8" s="207"/>
      <c r="D8" s="207"/>
      <c r="E8" s="207"/>
      <c r="F8" s="207"/>
      <c r="G8" s="207"/>
      <c r="H8" s="207"/>
      <c r="I8" s="207"/>
      <c r="J8" s="207"/>
    </row>
    <row r="9" spans="1:17" x14ac:dyDescent="0.3">
      <c r="B9" s="205" t="s">
        <v>438</v>
      </c>
      <c r="C9" s="207"/>
      <c r="D9" s="207"/>
      <c r="E9" s="207"/>
      <c r="F9" s="207"/>
      <c r="G9" s="207"/>
      <c r="H9" s="207"/>
      <c r="I9" s="207"/>
      <c r="J9" s="207"/>
    </row>
    <row r="10" spans="1:17" x14ac:dyDescent="0.3">
      <c r="B10" s="208" t="s">
        <v>439</v>
      </c>
      <c r="C10" s="270">
        <f>C11+C12</f>
        <v>932.49122350135133</v>
      </c>
      <c r="D10" s="270">
        <f>D11+D12</f>
        <v>273.4907764673257</v>
      </c>
      <c r="E10" s="270">
        <f>E11+E12</f>
        <v>247.55544669093018</v>
      </c>
      <c r="F10" s="270">
        <f>F11+F12</f>
        <v>609.52275999999995</v>
      </c>
      <c r="G10" s="270">
        <f t="shared" ref="G10:H10" si="0">G11+G12</f>
        <v>541.23997058935868</v>
      </c>
      <c r="H10" s="270">
        <f t="shared" si="0"/>
        <v>448.82711999999998</v>
      </c>
      <c r="I10" s="210"/>
      <c r="J10" s="210"/>
    </row>
    <row r="11" spans="1:17" x14ac:dyDescent="0.3">
      <c r="B11" s="211" t="s">
        <v>440</v>
      </c>
      <c r="C11" s="212">
        <v>920.50317675000008</v>
      </c>
      <c r="D11" s="212">
        <v>273.4907764673257</v>
      </c>
      <c r="E11" s="212">
        <v>247.55544669093018</v>
      </c>
      <c r="F11" s="212">
        <v>609.52275999999995</v>
      </c>
      <c r="G11" s="212">
        <v>541.23997058935868</v>
      </c>
      <c r="H11" s="212">
        <v>448.82711999999998</v>
      </c>
      <c r="I11" s="213"/>
      <c r="J11" s="213"/>
    </row>
    <row r="12" spans="1:17" x14ac:dyDescent="0.3">
      <c r="B12" s="211" t="s">
        <v>441</v>
      </c>
      <c r="C12" s="212">
        <v>11.988046751351247</v>
      </c>
      <c r="D12" s="212">
        <v>0</v>
      </c>
      <c r="E12" s="212">
        <v>0</v>
      </c>
      <c r="F12" s="212">
        <v>0</v>
      </c>
      <c r="G12" s="212">
        <v>0</v>
      </c>
      <c r="H12" s="212">
        <v>0</v>
      </c>
      <c r="I12" s="213"/>
      <c r="J12" s="213"/>
    </row>
    <row r="13" spans="1:17" x14ac:dyDescent="0.3">
      <c r="B13" s="208" t="s">
        <v>442</v>
      </c>
      <c r="C13" s="315">
        <f>(C7*C10*12)</f>
        <v>653523820.24913752</v>
      </c>
      <c r="D13" s="315">
        <f>(D7*D10*12)</f>
        <v>262586994.14202678</v>
      </c>
      <c r="E13" s="315">
        <f>(E7*E10*12)</f>
        <v>59935719.62291459</v>
      </c>
      <c r="F13" s="315">
        <f>(F7*F10*12)</f>
        <v>132478704.87983724</v>
      </c>
      <c r="G13" s="315">
        <f t="shared" ref="G13:H13" si="1">(G7*G10*12)</f>
        <v>259869614.60569578</v>
      </c>
      <c r="H13" s="315">
        <f t="shared" si="1"/>
        <v>52342465.768846855</v>
      </c>
      <c r="I13" s="210"/>
      <c r="J13" s="210"/>
    </row>
    <row r="14" spans="1:17" x14ac:dyDescent="0.3">
      <c r="B14" s="208"/>
      <c r="C14" s="210"/>
      <c r="D14" s="210"/>
      <c r="E14" s="210"/>
      <c r="F14" s="210"/>
      <c r="G14" s="210"/>
      <c r="H14" s="210"/>
      <c r="I14" s="210"/>
      <c r="J14" s="210"/>
    </row>
    <row r="15" spans="1:17" x14ac:dyDescent="0.3">
      <c r="B15" s="205" t="s">
        <v>443</v>
      </c>
      <c r="C15" s="210"/>
      <c r="D15" s="210"/>
      <c r="E15" s="210"/>
      <c r="F15" s="210"/>
      <c r="G15" s="210"/>
      <c r="H15" s="210"/>
      <c r="I15" s="210"/>
      <c r="J15" s="210"/>
    </row>
    <row r="16" spans="1:17" x14ac:dyDescent="0.3">
      <c r="B16" s="208" t="s">
        <v>444</v>
      </c>
      <c r="C16" s="214">
        <v>0.02</v>
      </c>
      <c r="D16" s="214">
        <v>0.02</v>
      </c>
      <c r="E16" s="215">
        <v>0.01</v>
      </c>
      <c r="F16" s="635"/>
      <c r="G16" s="635"/>
      <c r="H16" s="636"/>
      <c r="I16" s="210"/>
      <c r="J16" s="210"/>
    </row>
    <row r="17" spans="1:10" x14ac:dyDescent="0.3">
      <c r="B17" s="208" t="s">
        <v>445</v>
      </c>
      <c r="C17" s="214">
        <v>1</v>
      </c>
      <c r="D17" s="214">
        <v>1</v>
      </c>
      <c r="E17" s="215">
        <v>1</v>
      </c>
      <c r="F17" s="636"/>
      <c r="G17" s="636"/>
      <c r="H17" s="636"/>
      <c r="I17" s="210"/>
      <c r="J17" s="210"/>
    </row>
    <row r="18" spans="1:10" x14ac:dyDescent="0.3">
      <c r="B18" s="208" t="s">
        <v>449</v>
      </c>
      <c r="C18" s="214">
        <f>C16*C17</f>
        <v>0.02</v>
      </c>
      <c r="D18" s="216">
        <f>D16*D17</f>
        <v>0.02</v>
      </c>
      <c r="E18" s="216">
        <f t="shared" ref="E18" si="2">E16*E17</f>
        <v>0.01</v>
      </c>
      <c r="F18" s="637"/>
      <c r="G18" s="637"/>
      <c r="H18" s="637"/>
      <c r="I18" s="210"/>
      <c r="J18" s="210"/>
    </row>
    <row r="19" spans="1:10" s="272" customFormat="1" x14ac:dyDescent="0.3">
      <c r="A19" s="273"/>
      <c r="B19" s="317" t="s">
        <v>495</v>
      </c>
      <c r="C19" s="315">
        <f>C13*C18</f>
        <v>13070476.404982751</v>
      </c>
      <c r="D19" s="315">
        <f t="shared" ref="D19:E19" si="3">D13*D18</f>
        <v>5251739.8828405356</v>
      </c>
      <c r="E19" s="315">
        <f t="shared" si="3"/>
        <v>599357.19622914586</v>
      </c>
      <c r="F19" s="635"/>
      <c r="G19" s="635"/>
      <c r="H19" s="635"/>
      <c r="I19" s="315">
        <v>19046573.484052431</v>
      </c>
      <c r="J19" s="315">
        <v>20616847.457117837</v>
      </c>
    </row>
    <row r="20" spans="1:10" s="272" customFormat="1" x14ac:dyDescent="0.3">
      <c r="A20" s="273"/>
      <c r="B20" s="317"/>
      <c r="C20" s="314"/>
      <c r="D20" s="314"/>
      <c r="E20" s="314"/>
      <c r="F20" s="314"/>
      <c r="G20" s="314"/>
      <c r="H20" s="314"/>
      <c r="I20" s="311"/>
      <c r="J20" s="311"/>
    </row>
    <row r="21" spans="1:10" s="272" customFormat="1" x14ac:dyDescent="0.3">
      <c r="A21" s="273"/>
      <c r="B21" s="318" t="s">
        <v>496</v>
      </c>
      <c r="C21" s="312"/>
      <c r="D21" s="319"/>
      <c r="E21" s="319"/>
      <c r="F21" s="319"/>
      <c r="G21" s="319"/>
      <c r="H21" s="319"/>
      <c r="I21" s="311"/>
      <c r="J21" s="311"/>
    </row>
    <row r="22" spans="1:10" s="272" customFormat="1" x14ac:dyDescent="0.3">
      <c r="A22" s="273"/>
      <c r="B22" s="271" t="s">
        <v>541</v>
      </c>
      <c r="C22" s="311">
        <v>12313860.449014099</v>
      </c>
      <c r="D22" s="311">
        <v>5168424.5538486019</v>
      </c>
      <c r="E22" s="311">
        <v>558037.83148768998</v>
      </c>
      <c r="F22" s="635"/>
      <c r="G22" s="635"/>
      <c r="H22" s="635"/>
      <c r="I22" s="311">
        <v>18040322.834350388</v>
      </c>
      <c r="J22" s="311">
        <v>19581060.392302833</v>
      </c>
    </row>
    <row r="23" spans="1:10" x14ac:dyDescent="0.3">
      <c r="B23" s="208" t="s">
        <v>780</v>
      </c>
      <c r="C23" s="315">
        <f>C19-C22</f>
        <v>756615.95596865192</v>
      </c>
      <c r="D23" s="315">
        <f>D19-D22</f>
        <v>83315.328991933726</v>
      </c>
      <c r="E23" s="315">
        <f>E19-E22</f>
        <v>41319.36474145588</v>
      </c>
      <c r="F23" s="635"/>
      <c r="G23" s="635"/>
      <c r="H23" s="635"/>
      <c r="I23" s="315">
        <v>1006250.6497020423</v>
      </c>
      <c r="J23" s="315">
        <v>1035787.0648150034</v>
      </c>
    </row>
    <row r="24" spans="1:10" s="272" customFormat="1" x14ac:dyDescent="0.3">
      <c r="A24" s="273"/>
      <c r="B24" s="310"/>
      <c r="C24" s="314"/>
      <c r="D24" s="314"/>
      <c r="E24" s="314"/>
      <c r="F24" s="314"/>
      <c r="G24" s="314"/>
      <c r="H24" s="314"/>
      <c r="I24" s="311"/>
      <c r="J24" s="311"/>
    </row>
    <row r="25" spans="1:10" s="272" customFormat="1" x14ac:dyDescent="0.3">
      <c r="A25" s="273"/>
      <c r="B25" s="309" t="s">
        <v>497</v>
      </c>
      <c r="C25" s="314"/>
      <c r="D25" s="314"/>
      <c r="E25" s="314"/>
      <c r="F25" s="314"/>
      <c r="G25" s="314"/>
      <c r="H25" s="314"/>
      <c r="I25" s="314"/>
      <c r="J25" s="311"/>
    </row>
    <row r="26" spans="1:10" x14ac:dyDescent="0.3">
      <c r="B26" s="208" t="s">
        <v>465</v>
      </c>
      <c r="C26" s="210">
        <v>0</v>
      </c>
      <c r="D26" s="217">
        <v>0</v>
      </c>
      <c r="E26" s="217">
        <v>0</v>
      </c>
      <c r="F26" s="217">
        <v>0</v>
      </c>
      <c r="G26" s="217">
        <v>0</v>
      </c>
      <c r="H26" s="217">
        <v>0</v>
      </c>
      <c r="I26" s="210">
        <v>0</v>
      </c>
      <c r="J26" s="210">
        <v>0</v>
      </c>
    </row>
    <row r="27" spans="1:10" x14ac:dyDescent="0.3">
      <c r="B27" s="219" t="s">
        <v>466</v>
      </c>
      <c r="C27" s="210"/>
      <c r="D27" s="217"/>
      <c r="E27" s="217"/>
      <c r="F27" s="217"/>
      <c r="G27" s="217"/>
      <c r="H27" s="217"/>
      <c r="I27" s="210"/>
      <c r="J27" s="210"/>
    </row>
    <row r="28" spans="1:10" ht="17.25" thickBot="1" x14ac:dyDescent="0.35">
      <c r="B28" s="225"/>
      <c r="C28" s="224"/>
      <c r="D28" s="224"/>
      <c r="E28" s="224"/>
      <c r="F28" s="224"/>
      <c r="G28" s="224"/>
      <c r="H28" s="224"/>
      <c r="I28" s="224"/>
      <c r="J28" s="224"/>
    </row>
    <row r="29" spans="1:10" ht="17.25" thickBot="1" x14ac:dyDescent="0.35">
      <c r="B29" s="236" t="s">
        <v>494</v>
      </c>
      <c r="C29" s="316">
        <f>C19-C26-C27</f>
        <v>13070476.404982751</v>
      </c>
      <c r="D29" s="316">
        <f t="shared" ref="D29:E29" si="4">D19-D26-D27</f>
        <v>5251739.8828405356</v>
      </c>
      <c r="E29" s="316">
        <f t="shared" si="4"/>
        <v>599357.19622914586</v>
      </c>
      <c r="F29" s="638"/>
      <c r="G29" s="638"/>
      <c r="H29" s="638"/>
      <c r="I29" s="316">
        <v>19046573.484052431</v>
      </c>
      <c r="J29" s="359">
        <v>20616847.457117837</v>
      </c>
    </row>
    <row r="31" spans="1:10" x14ac:dyDescent="0.3">
      <c r="B31" t="s">
        <v>781</v>
      </c>
    </row>
  </sheetData>
  <pageMargins left="0.5" right="0.5" top="0.5" bottom="0.5" header="0.3" footer="0.3"/>
  <pageSetup paperSize="5" scale="56" orientation="landscape" r:id="rId1"/>
  <headerFooter>
    <oddFooter>&amp;L&amp;8OneCare Vermont&amp;R&amp;8&amp;F, &amp;A</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AH41"/>
  <sheetViews>
    <sheetView zoomScaleNormal="100" workbookViewId="0">
      <selection activeCell="A12" sqref="A12"/>
    </sheetView>
  </sheetViews>
  <sheetFormatPr defaultRowHeight="16.5" x14ac:dyDescent="0.3"/>
  <cols>
    <col min="1" max="1" width="8.85546875" style="12"/>
    <col min="2" max="2" width="38.5703125" customWidth="1"/>
    <col min="3" max="3" width="16.42578125" bestFit="1" customWidth="1"/>
    <col min="4" max="4" width="10.85546875" bestFit="1" customWidth="1"/>
    <col min="5" max="5" width="12.5703125" bestFit="1" customWidth="1"/>
    <col min="6" max="6" width="6.85546875" bestFit="1" customWidth="1"/>
    <col min="7" max="7" width="10.85546875" bestFit="1" customWidth="1"/>
    <col min="8" max="8" width="11.5703125" bestFit="1" customWidth="1"/>
    <col min="9" max="9" width="6.85546875" bestFit="1" customWidth="1"/>
    <col min="10" max="10" width="10.85546875" bestFit="1" customWidth="1"/>
    <col min="11" max="11" width="10" bestFit="1" customWidth="1"/>
    <col min="12" max="12" width="6.85546875" bestFit="1" customWidth="1"/>
    <col min="13" max="13" width="10.85546875" bestFit="1" customWidth="1"/>
    <col min="14" max="14" width="6.28515625" bestFit="1" customWidth="1"/>
    <col min="15" max="15" width="6.85546875" bestFit="1" customWidth="1"/>
    <col min="16" max="16" width="10.85546875" bestFit="1" customWidth="1"/>
    <col min="17" max="17" width="6.28515625" bestFit="1" customWidth="1"/>
    <col min="18" max="18" width="6.85546875" bestFit="1" customWidth="1"/>
    <col min="19" max="19" width="10.85546875" bestFit="1" customWidth="1"/>
    <col min="20" max="20" width="6.28515625" bestFit="1" customWidth="1"/>
    <col min="21" max="21" width="6.85546875" bestFit="1" customWidth="1"/>
    <col min="22" max="22" width="10.85546875" bestFit="1" customWidth="1"/>
    <col min="23" max="23" width="6.28515625" bestFit="1" customWidth="1"/>
    <col min="24" max="24" width="6.85546875" bestFit="1" customWidth="1"/>
    <col min="25" max="25" width="10.85546875" bestFit="1" customWidth="1"/>
    <col min="26" max="26" width="7.140625" bestFit="1" customWidth="1"/>
    <col min="27" max="27" width="11.7109375" bestFit="1" customWidth="1"/>
    <col min="28" max="28" width="13.5703125" customWidth="1"/>
    <col min="29" max="29" width="9.42578125" bestFit="1" customWidth="1"/>
    <col min="30" max="30" width="11.7109375" bestFit="1" customWidth="1"/>
    <col min="31" max="31" width="13.5703125" customWidth="1"/>
    <col min="32" max="32" width="9.42578125" bestFit="1" customWidth="1"/>
  </cols>
  <sheetData>
    <row r="1" spans="1:32" s="15" customFormat="1" x14ac:dyDescent="0.3">
      <c r="A1" s="12"/>
      <c r="B1" s="13" t="s">
        <v>387</v>
      </c>
    </row>
    <row r="2" spans="1:32" s="15" customFormat="1" ht="17.25" thickBot="1" x14ac:dyDescent="0.35">
      <c r="A2" s="12"/>
      <c r="B2" s="226" t="s">
        <v>467</v>
      </c>
      <c r="C2" s="227"/>
      <c r="D2" s="227"/>
      <c r="E2" s="227"/>
      <c r="F2" s="227"/>
      <c r="G2" s="227"/>
      <c r="H2" s="227"/>
      <c r="I2" s="227"/>
      <c r="J2" s="227"/>
      <c r="K2" s="227"/>
      <c r="L2" s="227"/>
      <c r="M2" s="227"/>
      <c r="N2" s="227"/>
      <c r="O2" s="227"/>
      <c r="P2" s="227"/>
      <c r="Q2" s="227"/>
      <c r="R2" s="227"/>
      <c r="S2" s="227"/>
      <c r="T2" s="227"/>
      <c r="U2" s="227"/>
      <c r="V2" s="227"/>
      <c r="W2" s="227"/>
      <c r="X2" s="227"/>
      <c r="Y2" s="227"/>
      <c r="Z2" s="227"/>
      <c r="AA2" s="227"/>
      <c r="AB2" s="227"/>
      <c r="AC2" s="227"/>
    </row>
    <row r="3" spans="1:32" s="151" customFormat="1" ht="30.75" customHeight="1" thickBot="1" x14ac:dyDescent="0.35">
      <c r="A3" s="12"/>
      <c r="B3" s="235" t="s">
        <v>542</v>
      </c>
      <c r="C3" s="267" t="s">
        <v>300</v>
      </c>
      <c r="D3" s="652" t="s">
        <v>38</v>
      </c>
      <c r="E3" s="652"/>
      <c r="F3" s="652"/>
      <c r="G3" s="652" t="s">
        <v>529</v>
      </c>
      <c r="H3" s="652"/>
      <c r="I3" s="652"/>
      <c r="J3" s="652" t="s">
        <v>530</v>
      </c>
      <c r="K3" s="652"/>
      <c r="L3" s="652"/>
      <c r="M3" s="652" t="s">
        <v>372</v>
      </c>
      <c r="N3" s="652"/>
      <c r="O3" s="652"/>
      <c r="P3" s="652" t="s">
        <v>425</v>
      </c>
      <c r="Q3" s="652"/>
      <c r="R3" s="652"/>
      <c r="S3" s="652" t="s">
        <v>373</v>
      </c>
      <c r="T3" s="652"/>
      <c r="U3" s="652"/>
      <c r="V3" s="652" t="s">
        <v>380</v>
      </c>
      <c r="W3" s="652"/>
      <c r="X3" s="652"/>
      <c r="Y3" s="650" t="s">
        <v>450</v>
      </c>
      <c r="Z3" s="650"/>
      <c r="AA3" s="650" t="s">
        <v>446</v>
      </c>
      <c r="AB3" s="650"/>
      <c r="AC3" s="650"/>
      <c r="AD3" s="650" t="s">
        <v>447</v>
      </c>
      <c r="AE3" s="650" t="s">
        <v>435</v>
      </c>
      <c r="AF3" s="651"/>
    </row>
    <row r="4" spans="1:32" ht="31.5" thickBot="1" x14ac:dyDescent="0.35">
      <c r="B4" s="220"/>
      <c r="C4" s="220"/>
      <c r="D4" s="360" t="s">
        <v>521</v>
      </c>
      <c r="E4" s="228" t="s">
        <v>468</v>
      </c>
      <c r="F4" s="233" t="s">
        <v>469</v>
      </c>
      <c r="G4" s="360" t="s">
        <v>521</v>
      </c>
      <c r="H4" s="228" t="s">
        <v>468</v>
      </c>
      <c r="I4" s="233" t="s">
        <v>469</v>
      </c>
      <c r="J4" s="360" t="s">
        <v>521</v>
      </c>
      <c r="K4" s="228" t="s">
        <v>468</v>
      </c>
      <c r="L4" s="233" t="s">
        <v>469</v>
      </c>
      <c r="M4" s="360" t="s">
        <v>521</v>
      </c>
      <c r="N4" s="228" t="s">
        <v>468</v>
      </c>
      <c r="O4" s="233" t="s">
        <v>469</v>
      </c>
      <c r="P4" s="360" t="s">
        <v>521</v>
      </c>
      <c r="Q4" s="228" t="s">
        <v>468</v>
      </c>
      <c r="R4" s="233" t="s">
        <v>469</v>
      </c>
      <c r="S4" s="360" t="s">
        <v>521</v>
      </c>
      <c r="T4" s="228" t="s">
        <v>468</v>
      </c>
      <c r="U4" s="233" t="s">
        <v>469</v>
      </c>
      <c r="V4" s="360" t="s">
        <v>521</v>
      </c>
      <c r="W4" s="228" t="s">
        <v>468</v>
      </c>
      <c r="X4" s="233" t="s">
        <v>469</v>
      </c>
      <c r="Y4" s="360" t="s">
        <v>521</v>
      </c>
      <c r="Z4" s="361" t="s">
        <v>451</v>
      </c>
      <c r="AA4" s="313" t="s">
        <v>543</v>
      </c>
      <c r="AB4" s="228" t="s">
        <v>782</v>
      </c>
      <c r="AC4" s="233" t="s">
        <v>470</v>
      </c>
      <c r="AD4" s="313" t="s">
        <v>543</v>
      </c>
      <c r="AE4" s="228" t="s">
        <v>782</v>
      </c>
      <c r="AF4" s="233" t="s">
        <v>470</v>
      </c>
    </row>
    <row r="5" spans="1:32" x14ac:dyDescent="0.3">
      <c r="B5" s="310" t="s">
        <v>452</v>
      </c>
      <c r="C5" s="206" t="s">
        <v>45</v>
      </c>
      <c r="D5" s="221">
        <v>5196.4925520000006</v>
      </c>
      <c r="E5" s="222">
        <v>1162964.0874552338</v>
      </c>
      <c r="F5" s="223">
        <v>0.02</v>
      </c>
      <c r="G5" s="362">
        <v>5226.8881600000004</v>
      </c>
      <c r="H5" s="222">
        <v>343081.36833270511</v>
      </c>
      <c r="I5" s="223">
        <v>0.02</v>
      </c>
      <c r="J5" s="362">
        <v>1614.7926000000002</v>
      </c>
      <c r="K5" s="222">
        <v>47970.084408745024</v>
      </c>
      <c r="L5" s="363">
        <v>0.01</v>
      </c>
      <c r="M5" s="221">
        <v>1684.722938017874</v>
      </c>
      <c r="N5" s="640"/>
      <c r="O5" s="642"/>
      <c r="P5" s="221">
        <v>395.44119999999998</v>
      </c>
      <c r="Q5" s="640"/>
      <c r="R5" s="642"/>
      <c r="S5" s="221">
        <v>963.42912000000013</v>
      </c>
      <c r="T5" s="640"/>
      <c r="U5" s="642"/>
      <c r="V5" s="221"/>
      <c r="W5" s="222"/>
      <c r="X5" s="223"/>
      <c r="Y5" s="366">
        <v>15081.766570017877</v>
      </c>
      <c r="Z5" s="367">
        <v>6.6606159774367513E-2</v>
      </c>
      <c r="AA5" s="368"/>
      <c r="AB5" s="364">
        <v>1554015.540196684</v>
      </c>
      <c r="AC5" s="369"/>
      <c r="AD5" s="368"/>
      <c r="AE5" s="364">
        <v>1709684.2624080284</v>
      </c>
      <c r="AF5" s="365"/>
    </row>
    <row r="6" spans="1:32" x14ac:dyDescent="0.3">
      <c r="B6" s="310" t="s">
        <v>238</v>
      </c>
      <c r="C6" s="206" t="s">
        <v>453</v>
      </c>
      <c r="D6" s="221">
        <v>7106.0470440000008</v>
      </c>
      <c r="E6" s="222">
        <v>1590318.3605562532</v>
      </c>
      <c r="F6" s="223">
        <v>0.02</v>
      </c>
      <c r="G6" s="362">
        <v>6225.4462400000011</v>
      </c>
      <c r="H6" s="222">
        <v>408624.51024796645</v>
      </c>
      <c r="I6" s="223">
        <v>0.02</v>
      </c>
      <c r="J6" s="362">
        <v>2011.1074800000004</v>
      </c>
      <c r="K6" s="222">
        <v>59743.273266584518</v>
      </c>
      <c r="L6" s="363">
        <v>0.01</v>
      </c>
      <c r="M6" s="221">
        <v>2368.3786230106343</v>
      </c>
      <c r="N6" s="640"/>
      <c r="O6" s="642"/>
      <c r="P6" s="221">
        <v>9118.4660000000003</v>
      </c>
      <c r="Q6" s="640"/>
      <c r="R6" s="642"/>
      <c r="S6" s="221">
        <v>747.24984000000006</v>
      </c>
      <c r="T6" s="640"/>
      <c r="U6" s="642"/>
      <c r="V6" s="221"/>
      <c r="W6" s="222"/>
      <c r="X6" s="223"/>
      <c r="Y6" s="366">
        <v>27576.695227010634</v>
      </c>
      <c r="Z6" s="367">
        <v>0.12178797223866138</v>
      </c>
      <c r="AA6" s="368"/>
      <c r="AB6" s="364">
        <v>2058686.1440708041</v>
      </c>
      <c r="AC6" s="369"/>
      <c r="AD6" s="368"/>
      <c r="AE6" s="364">
        <v>2179425.1017695619</v>
      </c>
      <c r="AF6" s="365"/>
    </row>
    <row r="7" spans="1:32" x14ac:dyDescent="0.3">
      <c r="B7" s="310" t="s">
        <v>240</v>
      </c>
      <c r="C7" s="206" t="s">
        <v>46</v>
      </c>
      <c r="D7" s="221">
        <v>3329.3501640000004</v>
      </c>
      <c r="E7" s="222">
        <v>745101.55389426847</v>
      </c>
      <c r="F7" s="223">
        <v>0.02</v>
      </c>
      <c r="G7" s="362">
        <v>3366.7337600000005</v>
      </c>
      <c r="H7" s="222">
        <v>220984.95124347816</v>
      </c>
      <c r="I7" s="223">
        <v>0.02</v>
      </c>
      <c r="J7" s="362">
        <v>1019.3676000000002</v>
      </c>
      <c r="K7" s="222">
        <v>30282.000187231377</v>
      </c>
      <c r="L7" s="363">
        <v>0.01</v>
      </c>
      <c r="M7" s="221">
        <v>788.55523454191427</v>
      </c>
      <c r="N7" s="640"/>
      <c r="O7" s="642"/>
      <c r="P7" s="221">
        <v>389.61160000000001</v>
      </c>
      <c r="Q7" s="640"/>
      <c r="R7" s="642"/>
      <c r="S7" s="221">
        <v>341.54352</v>
      </c>
      <c r="T7" s="640"/>
      <c r="U7" s="642"/>
      <c r="V7" s="221"/>
      <c r="W7" s="222"/>
      <c r="X7" s="223"/>
      <c r="Y7" s="366">
        <v>9235.1618785419159</v>
      </c>
      <c r="Z7" s="367">
        <v>4.078558468390231E-2</v>
      </c>
      <c r="AA7" s="368"/>
      <c r="AB7" s="364">
        <v>996368.50532497803</v>
      </c>
      <c r="AC7" s="369"/>
      <c r="AD7" s="368"/>
      <c r="AE7" s="364">
        <v>1051554.3433220326</v>
      </c>
      <c r="AF7" s="365"/>
    </row>
    <row r="8" spans="1:32" x14ac:dyDescent="0.3">
      <c r="B8" s="310" t="s">
        <v>454</v>
      </c>
      <c r="C8" s="206" t="s">
        <v>47</v>
      </c>
      <c r="D8" s="221">
        <v>23279.196036000001</v>
      </c>
      <c r="E8" s="222">
        <v>5209835.0384969879</v>
      </c>
      <c r="F8" s="223">
        <v>0.02</v>
      </c>
      <c r="G8" s="362">
        <v>19729.292960000002</v>
      </c>
      <c r="H8" s="222">
        <v>1294987.1161876183</v>
      </c>
      <c r="I8" s="223">
        <v>0.02</v>
      </c>
      <c r="J8" s="362">
        <v>4041.2685600000004</v>
      </c>
      <c r="K8" s="222">
        <v>120052.56522825747</v>
      </c>
      <c r="L8" s="363">
        <v>0.01</v>
      </c>
      <c r="M8" s="221">
        <v>7249.8249028928058</v>
      </c>
      <c r="N8" s="640"/>
      <c r="O8" s="642"/>
      <c r="P8" s="221">
        <v>21758.982</v>
      </c>
      <c r="Q8" s="640"/>
      <c r="R8" s="642"/>
      <c r="S8" s="221">
        <v>3264.4058400000004</v>
      </c>
      <c r="T8" s="640"/>
      <c r="U8" s="642"/>
      <c r="V8" s="221"/>
      <c r="W8" s="222"/>
      <c r="X8" s="223"/>
      <c r="Y8" s="366">
        <v>79322.970298892818</v>
      </c>
      <c r="Z8" s="367">
        <v>0.35031694788385798</v>
      </c>
      <c r="AA8" s="368"/>
      <c r="AB8" s="364">
        <v>6624874.7199128643</v>
      </c>
      <c r="AC8" s="369"/>
      <c r="AD8" s="368"/>
      <c r="AE8" s="364">
        <v>7152330.113717081</v>
      </c>
      <c r="AF8" s="365"/>
    </row>
    <row r="9" spans="1:32" x14ac:dyDescent="0.3">
      <c r="B9" s="310" t="s">
        <v>243</v>
      </c>
      <c r="C9" s="206" t="s">
        <v>455</v>
      </c>
      <c r="D9" s="221">
        <v>1018.900308</v>
      </c>
      <c r="E9" s="222">
        <v>228027.7427598777</v>
      </c>
      <c r="F9" s="223">
        <v>0.02</v>
      </c>
      <c r="G9" s="362">
        <v>3042.2995200000005</v>
      </c>
      <c r="H9" s="222">
        <v>199689.80591303337</v>
      </c>
      <c r="I9" s="223">
        <v>0.02</v>
      </c>
      <c r="J9" s="362">
        <v>781.19759999999997</v>
      </c>
      <c r="K9" s="222">
        <v>23206.766498625911</v>
      </c>
      <c r="L9" s="363">
        <v>0.01</v>
      </c>
      <c r="M9" s="221">
        <v>1230.7610942792951</v>
      </c>
      <c r="N9" s="640"/>
      <c r="O9" s="642"/>
      <c r="P9" s="221">
        <v>245.81479999999999</v>
      </c>
      <c r="Q9" s="640"/>
      <c r="R9" s="642"/>
      <c r="S9" s="221">
        <v>495.53424000000007</v>
      </c>
      <c r="T9" s="640"/>
      <c r="U9" s="642"/>
      <c r="V9" s="221"/>
      <c r="W9" s="222"/>
      <c r="X9" s="223"/>
      <c r="Y9" s="366">
        <v>6814.5075622792956</v>
      </c>
      <c r="Z9" s="367">
        <v>3.009516009743363E-2</v>
      </c>
      <c r="AA9" s="368"/>
      <c r="AB9" s="364">
        <v>450924.31517153699</v>
      </c>
      <c r="AC9" s="369"/>
      <c r="AD9" s="368"/>
      <c r="AE9" s="364">
        <v>530991.62925974897</v>
      </c>
      <c r="AF9" s="365"/>
    </row>
    <row r="10" spans="1:32" x14ac:dyDescent="0.3">
      <c r="B10" s="310" t="s">
        <v>456</v>
      </c>
      <c r="C10" s="206" t="s">
        <v>48</v>
      </c>
      <c r="D10" s="221">
        <v>4150.3273200000003</v>
      </c>
      <c r="E10" s="222">
        <v>928834.51213389239</v>
      </c>
      <c r="F10" s="223">
        <v>0.02</v>
      </c>
      <c r="G10" s="362">
        <v>4307.981600000001</v>
      </c>
      <c r="H10" s="222">
        <v>282766.37586982857</v>
      </c>
      <c r="I10" s="223">
        <v>0.02</v>
      </c>
      <c r="J10" s="362">
        <v>753.56988000000013</v>
      </c>
      <c r="K10" s="222">
        <v>22386.039390747679</v>
      </c>
      <c r="L10" s="363">
        <v>0.01</v>
      </c>
      <c r="M10" s="221">
        <v>1567.1630980058915</v>
      </c>
      <c r="N10" s="640"/>
      <c r="O10" s="642"/>
      <c r="P10" s="221">
        <v>2608.7460000000001</v>
      </c>
      <c r="Q10" s="640"/>
      <c r="R10" s="642"/>
      <c r="S10" s="221">
        <v>654.4605600000001</v>
      </c>
      <c r="T10" s="640"/>
      <c r="U10" s="642"/>
      <c r="V10" s="221"/>
      <c r="W10" s="222"/>
      <c r="X10" s="223"/>
      <c r="Y10" s="366">
        <v>14042.248458005892</v>
      </c>
      <c r="Z10" s="367">
        <v>6.2015297746661632E-2</v>
      </c>
      <c r="AA10" s="368"/>
      <c r="AB10" s="364">
        <v>1233986.9273944686</v>
      </c>
      <c r="AC10" s="369"/>
      <c r="AD10" s="368"/>
      <c r="AE10" s="364">
        <v>1339733.2007818881</v>
      </c>
      <c r="AF10" s="365"/>
    </row>
    <row r="11" spans="1:32" x14ac:dyDescent="0.3">
      <c r="B11" s="310" t="s">
        <v>457</v>
      </c>
      <c r="C11" s="206" t="s">
        <v>49</v>
      </c>
      <c r="D11" s="221">
        <v>0</v>
      </c>
      <c r="E11" s="222">
        <v>0</v>
      </c>
      <c r="F11" s="223">
        <v>0</v>
      </c>
      <c r="G11" s="362">
        <v>3497.8673600000002</v>
      </c>
      <c r="H11" s="222">
        <v>229592.27046386752</v>
      </c>
      <c r="I11" s="223">
        <v>0.02</v>
      </c>
      <c r="J11" s="362">
        <v>1103.2034400000002</v>
      </c>
      <c r="K11" s="222">
        <v>32772.482445620502</v>
      </c>
      <c r="L11" s="363">
        <v>0.01</v>
      </c>
      <c r="M11" s="221">
        <v>0</v>
      </c>
      <c r="N11" s="640"/>
      <c r="O11" s="642"/>
      <c r="P11" s="221">
        <v>0</v>
      </c>
      <c r="Q11" s="640"/>
      <c r="R11" s="642"/>
      <c r="S11" s="366">
        <v>0</v>
      </c>
      <c r="T11" s="640"/>
      <c r="U11" s="642"/>
      <c r="V11" s="221"/>
      <c r="W11" s="222"/>
      <c r="X11" s="223"/>
      <c r="Y11" s="366">
        <v>4601.0708000000004</v>
      </c>
      <c r="Z11" s="367">
        <v>2.0319878007342328E-2</v>
      </c>
      <c r="AA11" s="368">
        <v>-99702</v>
      </c>
      <c r="AB11" s="364">
        <v>162662.75290948804</v>
      </c>
      <c r="AC11" s="369"/>
      <c r="AD11" s="368">
        <v>-49851</v>
      </c>
      <c r="AE11" s="364">
        <v>212513.75290948804</v>
      </c>
      <c r="AF11" s="365"/>
    </row>
    <row r="12" spans="1:32" x14ac:dyDescent="0.3">
      <c r="B12" s="310" t="s">
        <v>242</v>
      </c>
      <c r="C12" s="206" t="s">
        <v>50</v>
      </c>
      <c r="D12" s="221">
        <v>0</v>
      </c>
      <c r="E12" s="222">
        <v>0</v>
      </c>
      <c r="F12" s="223">
        <v>0</v>
      </c>
      <c r="G12" s="362">
        <v>4150.6212800000003</v>
      </c>
      <c r="H12" s="222">
        <v>272437.59280536126</v>
      </c>
      <c r="I12" s="223">
        <v>0.02</v>
      </c>
      <c r="J12" s="362">
        <v>1262.3010000000002</v>
      </c>
      <c r="K12" s="222">
        <v>37498.738549608948</v>
      </c>
      <c r="L12" s="363">
        <v>0.01</v>
      </c>
      <c r="M12" s="221">
        <v>582.37336129012931</v>
      </c>
      <c r="N12" s="640"/>
      <c r="O12" s="642"/>
      <c r="P12" s="221">
        <v>384.75360000000001</v>
      </c>
      <c r="Q12" s="640"/>
      <c r="R12" s="642"/>
      <c r="S12" s="366">
        <v>312.91704000000004</v>
      </c>
      <c r="T12" s="640"/>
      <c r="U12" s="642"/>
      <c r="V12" s="221"/>
      <c r="W12" s="222"/>
      <c r="X12" s="223"/>
      <c r="Y12" s="366">
        <v>6692.9662812901297</v>
      </c>
      <c r="Z12" s="367">
        <v>2.9558392873039699E-2</v>
      </c>
      <c r="AA12" s="368"/>
      <c r="AB12" s="364">
        <v>309936.33135497023</v>
      </c>
      <c r="AC12" s="369"/>
      <c r="AD12" s="368"/>
      <c r="AE12" s="364">
        <v>360496.76674533513</v>
      </c>
      <c r="AF12" s="365"/>
    </row>
    <row r="13" spans="1:32" x14ac:dyDescent="0.3">
      <c r="B13" s="310" t="s">
        <v>458</v>
      </c>
      <c r="C13" s="206" t="s">
        <v>51</v>
      </c>
      <c r="D13" s="221">
        <v>0</v>
      </c>
      <c r="E13" s="222">
        <v>0</v>
      </c>
      <c r="F13" s="223">
        <v>0</v>
      </c>
      <c r="G13" s="362">
        <v>3410.4449600000003</v>
      </c>
      <c r="H13" s="222">
        <v>223854.0576502746</v>
      </c>
      <c r="I13" s="223">
        <v>0.02</v>
      </c>
      <c r="J13" s="362">
        <v>630.67416000000003</v>
      </c>
      <c r="K13" s="222">
        <v>18735.21880742726</v>
      </c>
      <c r="L13" s="363">
        <v>0.01</v>
      </c>
      <c r="M13" s="221">
        <v>0</v>
      </c>
      <c r="N13" s="640"/>
      <c r="O13" s="642"/>
      <c r="P13" s="221">
        <v>0</v>
      </c>
      <c r="Q13" s="640"/>
      <c r="R13" s="642"/>
      <c r="S13" s="366">
        <v>261.58680000000004</v>
      </c>
      <c r="T13" s="640"/>
      <c r="U13" s="642"/>
      <c r="V13" s="221"/>
      <c r="W13" s="222"/>
      <c r="X13" s="223"/>
      <c r="Y13" s="366">
        <v>4302.7059200000003</v>
      </c>
      <c r="Z13" s="367">
        <v>1.9002198226523628E-2</v>
      </c>
      <c r="AA13" s="368"/>
      <c r="AB13" s="364">
        <v>242589.27645770187</v>
      </c>
      <c r="AC13" s="369"/>
      <c r="AD13" s="368"/>
      <c r="AE13" s="364">
        <v>284855.88648434763</v>
      </c>
      <c r="AF13" s="365"/>
    </row>
    <row r="14" spans="1:32" x14ac:dyDescent="0.3">
      <c r="B14" s="310" t="s">
        <v>459</v>
      </c>
      <c r="C14" s="206" t="s">
        <v>52</v>
      </c>
      <c r="D14" s="221">
        <v>7353</v>
      </c>
      <c r="E14" s="222">
        <v>1645585.9119373048</v>
      </c>
      <c r="F14" s="223">
        <v>0.02</v>
      </c>
      <c r="G14" s="362">
        <v>8345.9251199999999</v>
      </c>
      <c r="H14" s="222">
        <v>547808.04993767</v>
      </c>
      <c r="I14" s="223">
        <v>0.02</v>
      </c>
      <c r="J14" s="362">
        <v>2101.6120799999999</v>
      </c>
      <c r="K14" s="222">
        <v>62431.862068254588</v>
      </c>
      <c r="L14" s="363">
        <v>0.01</v>
      </c>
      <c r="M14" s="221">
        <v>0</v>
      </c>
      <c r="N14" s="640"/>
      <c r="O14" s="642"/>
      <c r="P14" s="221">
        <v>2352.2436000000002</v>
      </c>
      <c r="Q14" s="640"/>
      <c r="R14" s="642"/>
      <c r="S14" s="221">
        <v>821.28384000000005</v>
      </c>
      <c r="T14" s="640"/>
      <c r="U14" s="642"/>
      <c r="V14" s="221"/>
      <c r="W14" s="222"/>
      <c r="X14" s="223"/>
      <c r="Y14" s="366">
        <v>20974.064640000001</v>
      </c>
      <c r="Z14" s="367">
        <v>9.2628532211004533E-2</v>
      </c>
      <c r="AA14" s="368">
        <v>-756616</v>
      </c>
      <c r="AB14" s="364">
        <v>1499209.8239432294</v>
      </c>
      <c r="AC14" s="369"/>
      <c r="AD14" s="368">
        <v>-378308</v>
      </c>
      <c r="AE14" s="364">
        <v>2010219.0297627361</v>
      </c>
      <c r="AF14" s="365"/>
    </row>
    <row r="15" spans="1:32" x14ac:dyDescent="0.3">
      <c r="B15" s="310" t="s">
        <v>241</v>
      </c>
      <c r="C15" s="206" t="s">
        <v>53</v>
      </c>
      <c r="D15" s="221">
        <v>0</v>
      </c>
      <c r="E15" s="222">
        <v>0</v>
      </c>
      <c r="F15" s="223">
        <v>0</v>
      </c>
      <c r="G15" s="362">
        <v>4601.3323200000004</v>
      </c>
      <c r="H15" s="222">
        <v>302021.26775544026</v>
      </c>
      <c r="I15" s="223">
        <v>0.02</v>
      </c>
      <c r="J15" s="362">
        <v>1065.0962400000001</v>
      </c>
      <c r="K15" s="222">
        <v>31640.445055443623</v>
      </c>
      <c r="L15" s="363">
        <v>0.01</v>
      </c>
      <c r="M15" s="221">
        <v>1027.2921404124022</v>
      </c>
      <c r="N15" s="640"/>
      <c r="O15" s="642"/>
      <c r="P15" s="221">
        <v>174.88800000000001</v>
      </c>
      <c r="Q15" s="640"/>
      <c r="R15" s="642"/>
      <c r="S15" s="221">
        <v>423.47448000000009</v>
      </c>
      <c r="T15" s="640"/>
      <c r="U15" s="642"/>
      <c r="V15" s="221"/>
      <c r="W15" s="222"/>
      <c r="X15" s="223"/>
      <c r="Y15" s="366">
        <v>7292.0831804124027</v>
      </c>
      <c r="Z15" s="367">
        <v>3.2204294844881083E-2</v>
      </c>
      <c r="AA15" s="368"/>
      <c r="AB15" s="364">
        <v>333661.71281088388</v>
      </c>
      <c r="AC15" s="369"/>
      <c r="AD15" s="368"/>
      <c r="AE15" s="364">
        <v>402085.77206156706</v>
      </c>
      <c r="AF15" s="365"/>
    </row>
    <row r="16" spans="1:32" x14ac:dyDescent="0.3">
      <c r="B16" s="310" t="s">
        <v>239</v>
      </c>
      <c r="C16" s="206" t="s">
        <v>54</v>
      </c>
      <c r="D16" s="221">
        <v>5101.570224000001</v>
      </c>
      <c r="E16" s="222">
        <v>1141720.6703893978</v>
      </c>
      <c r="F16" s="223">
        <v>0.02</v>
      </c>
      <c r="G16" s="362">
        <v>6771.3505600000008</v>
      </c>
      <c r="H16" s="222">
        <v>444456.46137284662</v>
      </c>
      <c r="I16" s="223">
        <v>0.02</v>
      </c>
      <c r="J16" s="362">
        <v>1605.2658000000001</v>
      </c>
      <c r="K16" s="222">
        <v>47687.075061200812</v>
      </c>
      <c r="L16" s="363">
        <v>0.01</v>
      </c>
      <c r="M16" s="221">
        <v>980.26820440760912</v>
      </c>
      <c r="N16" s="640"/>
      <c r="O16" s="642"/>
      <c r="P16" s="221">
        <v>1769.2836</v>
      </c>
      <c r="Q16" s="640"/>
      <c r="R16" s="642"/>
      <c r="S16" s="221">
        <v>814.37400000000014</v>
      </c>
      <c r="T16" s="640"/>
      <c r="U16" s="642"/>
      <c r="V16" s="221"/>
      <c r="W16" s="222"/>
      <c r="X16" s="223"/>
      <c r="Y16" s="366">
        <v>17042.112388407611</v>
      </c>
      <c r="Z16" s="367">
        <v>7.5263707030950283E-2</v>
      </c>
      <c r="AA16" s="368"/>
      <c r="AB16" s="364">
        <v>1633864.2068234452</v>
      </c>
      <c r="AC16" s="369"/>
      <c r="AD16" s="368"/>
      <c r="AE16" s="364">
        <v>1765448.9361516819</v>
      </c>
      <c r="AF16" s="365"/>
    </row>
    <row r="17" spans="2:34" x14ac:dyDescent="0.3">
      <c r="B17" s="310" t="s">
        <v>460</v>
      </c>
      <c r="C17" s="206" t="s">
        <v>55</v>
      </c>
      <c r="D17" s="221">
        <v>0</v>
      </c>
      <c r="E17" s="222">
        <v>0</v>
      </c>
      <c r="F17" s="223">
        <v>0</v>
      </c>
      <c r="G17" s="362">
        <v>6106.9403200000006</v>
      </c>
      <c r="H17" s="222">
        <v>400846.04398954043</v>
      </c>
      <c r="I17" s="223">
        <v>0.02</v>
      </c>
      <c r="J17" s="362">
        <v>1093.6766400000001</v>
      </c>
      <c r="K17" s="222">
        <v>32489.47309807628</v>
      </c>
      <c r="L17" s="363">
        <v>0.01</v>
      </c>
      <c r="M17" s="221">
        <v>0</v>
      </c>
      <c r="N17" s="640"/>
      <c r="O17" s="642"/>
      <c r="P17" s="221">
        <v>616.96600000000001</v>
      </c>
      <c r="Q17" s="640"/>
      <c r="R17" s="642"/>
      <c r="S17" s="221">
        <v>435.31992000000002</v>
      </c>
      <c r="T17" s="640"/>
      <c r="U17" s="642"/>
      <c r="V17" s="221"/>
      <c r="W17" s="222"/>
      <c r="X17" s="223"/>
      <c r="Y17" s="366">
        <v>8252.9028800000015</v>
      </c>
      <c r="Z17" s="367">
        <v>3.6447598182589191E-2</v>
      </c>
      <c r="AA17" s="368"/>
      <c r="AB17" s="364">
        <v>433335.51708761672</v>
      </c>
      <c r="AC17" s="369"/>
      <c r="AD17" s="368"/>
      <c r="AE17" s="364">
        <v>503673.53603761969</v>
      </c>
      <c r="AF17" s="365"/>
    </row>
    <row r="18" spans="2:34" x14ac:dyDescent="0.3">
      <c r="B18" s="310" t="s">
        <v>461</v>
      </c>
      <c r="C18" s="206" t="s">
        <v>462</v>
      </c>
      <c r="D18" s="221">
        <v>0</v>
      </c>
      <c r="E18" s="222">
        <v>0</v>
      </c>
      <c r="F18" s="223">
        <v>0</v>
      </c>
      <c r="G18" s="362">
        <v>0</v>
      </c>
      <c r="H18" s="222">
        <v>0</v>
      </c>
      <c r="I18" s="223">
        <v>0</v>
      </c>
      <c r="J18" s="362">
        <v>0</v>
      </c>
      <c r="K18" s="222">
        <v>0</v>
      </c>
      <c r="L18" s="363">
        <v>0</v>
      </c>
      <c r="M18" s="221">
        <v>0</v>
      </c>
      <c r="N18" s="640"/>
      <c r="O18" s="642"/>
      <c r="P18" s="221">
        <v>0</v>
      </c>
      <c r="Q18" s="640"/>
      <c r="R18" s="642"/>
      <c r="S18" s="221">
        <v>0</v>
      </c>
      <c r="T18" s="640"/>
      <c r="U18" s="642"/>
      <c r="V18" s="221"/>
      <c r="W18" s="222"/>
      <c r="X18" s="223"/>
      <c r="Y18" s="366">
        <v>0</v>
      </c>
      <c r="Z18" s="367">
        <v>0</v>
      </c>
      <c r="AA18" s="368"/>
      <c r="AB18" s="364">
        <v>0</v>
      </c>
      <c r="AC18" s="369"/>
      <c r="AD18" s="368"/>
      <c r="AE18" s="364">
        <v>0</v>
      </c>
      <c r="AF18" s="365"/>
    </row>
    <row r="19" spans="2:34" x14ac:dyDescent="0.3">
      <c r="B19" s="310" t="s">
        <v>463</v>
      </c>
      <c r="C19" s="206" t="s">
        <v>464</v>
      </c>
      <c r="D19" s="221">
        <v>1868.1522</v>
      </c>
      <c r="E19" s="222">
        <v>418088.5273595379</v>
      </c>
      <c r="F19" s="223">
        <v>0.02</v>
      </c>
      <c r="G19" s="362">
        <v>1227.7990400000001</v>
      </c>
      <c r="H19" s="222">
        <v>80590.011070904904</v>
      </c>
      <c r="I19" s="223">
        <v>0.02</v>
      </c>
      <c r="J19" s="362">
        <v>253.41288</v>
      </c>
      <c r="K19" s="222">
        <v>7528.0486446762106</v>
      </c>
      <c r="L19" s="363">
        <v>0.01</v>
      </c>
      <c r="M19" s="221">
        <v>633.0145231414449</v>
      </c>
      <c r="N19" s="640"/>
      <c r="O19" s="642"/>
      <c r="P19" s="221">
        <v>196.26320000000001</v>
      </c>
      <c r="Q19" s="640"/>
      <c r="R19" s="642"/>
      <c r="S19" s="366">
        <v>0</v>
      </c>
      <c r="T19" s="640"/>
      <c r="U19" s="642"/>
      <c r="V19" s="221"/>
      <c r="W19" s="222"/>
      <c r="X19" s="223"/>
      <c r="Y19" s="366">
        <v>4178.641843141445</v>
      </c>
      <c r="Z19" s="367">
        <v>1.8454289486049692E-2</v>
      </c>
      <c r="AA19" s="368"/>
      <c r="AB19" s="364">
        <v>506206.58707511902</v>
      </c>
      <c r="AC19" s="369"/>
      <c r="AD19" s="368"/>
      <c r="AE19" s="364">
        <v>506206.58707511902</v>
      </c>
      <c r="AF19" s="365"/>
    </row>
    <row r="20" spans="2:34" ht="17.25" thickBot="1" x14ac:dyDescent="0.35">
      <c r="B20" s="229" t="s">
        <v>775</v>
      </c>
      <c r="C20" s="229" t="s">
        <v>520</v>
      </c>
      <c r="D20" s="221">
        <v>0</v>
      </c>
      <c r="E20" s="222">
        <v>0</v>
      </c>
      <c r="F20" s="223">
        <v>0</v>
      </c>
      <c r="G20" s="370">
        <v>0</v>
      </c>
      <c r="H20" s="371">
        <v>0</v>
      </c>
      <c r="I20" s="372">
        <v>0</v>
      </c>
      <c r="J20" s="362">
        <v>839.31108000000006</v>
      </c>
      <c r="K20" s="222">
        <v>24933.123518645643</v>
      </c>
      <c r="L20" s="373">
        <v>0.01</v>
      </c>
      <c r="M20" s="221">
        <v>0</v>
      </c>
      <c r="N20" s="639"/>
      <c r="O20" s="643"/>
      <c r="P20" s="221">
        <v>0</v>
      </c>
      <c r="Q20" s="639"/>
      <c r="R20" s="643"/>
      <c r="S20" s="366">
        <v>182.8</v>
      </c>
      <c r="T20" s="641"/>
      <c r="U20" s="645"/>
      <c r="V20" s="230"/>
      <c r="W20" s="231"/>
      <c r="X20" s="232"/>
      <c r="Y20" s="366">
        <v>1022.1110800000001</v>
      </c>
      <c r="Z20" s="367">
        <v>4.5139867127349824E-3</v>
      </c>
      <c r="AA20" s="375">
        <v>856318</v>
      </c>
      <c r="AB20" s="374">
        <v>1006251.1235186456</v>
      </c>
      <c r="AC20" s="369"/>
      <c r="AD20" s="368">
        <v>428159</v>
      </c>
      <c r="AE20" s="376">
        <v>607628.53863160557</v>
      </c>
      <c r="AF20" s="377"/>
    </row>
    <row r="21" spans="2:34" ht="17.25" thickBot="1" x14ac:dyDescent="0.35">
      <c r="B21" s="236" t="s">
        <v>37</v>
      </c>
      <c r="C21" s="237"/>
      <c r="D21" s="378">
        <v>58403.035847999992</v>
      </c>
      <c r="E21" s="384">
        <v>13070476.404982751</v>
      </c>
      <c r="F21" s="382">
        <v>0.02</v>
      </c>
      <c r="G21" s="378">
        <v>80010.923200000005</v>
      </c>
      <c r="H21" s="384">
        <v>5251739.8828405356</v>
      </c>
      <c r="I21" s="382">
        <v>0.02</v>
      </c>
      <c r="J21" s="385">
        <v>20175.857040000003</v>
      </c>
      <c r="K21" s="386">
        <v>599357.19622914586</v>
      </c>
      <c r="L21" s="379">
        <v>0.01</v>
      </c>
      <c r="M21" s="378">
        <v>18112.35412</v>
      </c>
      <c r="N21" s="638"/>
      <c r="O21" s="644"/>
      <c r="P21" s="378">
        <v>40011.459600000002</v>
      </c>
      <c r="Q21" s="638"/>
      <c r="R21" s="644"/>
      <c r="S21" s="378">
        <v>9718.3792000000012</v>
      </c>
      <c r="T21" s="638"/>
      <c r="U21" s="644"/>
      <c r="V21" s="378">
        <v>0</v>
      </c>
      <c r="W21" s="384">
        <v>0</v>
      </c>
      <c r="X21" s="382">
        <v>0</v>
      </c>
      <c r="Y21" s="378">
        <v>226432.00900800005</v>
      </c>
      <c r="Z21" s="379">
        <v>0.99999999999999978</v>
      </c>
      <c r="AA21" s="380">
        <v>0</v>
      </c>
      <c r="AB21" s="381">
        <v>19046573.484052435</v>
      </c>
      <c r="AC21" s="382">
        <v>1.3406118939607756E-2</v>
      </c>
      <c r="AD21" s="380">
        <v>0</v>
      </c>
      <c r="AE21" s="381">
        <v>20616847.457117841</v>
      </c>
      <c r="AF21" s="383">
        <v>1.4511371790904675E-2</v>
      </c>
    </row>
    <row r="22" spans="2:34" x14ac:dyDescent="0.3">
      <c r="B22" s="238" t="s">
        <v>776</v>
      </c>
      <c r="AD22" s="272"/>
      <c r="AE22" s="272"/>
      <c r="AF22" s="272"/>
      <c r="AG22" s="272"/>
      <c r="AH22" s="272"/>
    </row>
    <row r="23" spans="2:34" x14ac:dyDescent="0.3">
      <c r="B23" s="127"/>
      <c r="AB23" s="301"/>
      <c r="AD23" s="272"/>
      <c r="AE23" s="272"/>
      <c r="AF23" s="272"/>
      <c r="AG23" s="272"/>
      <c r="AH23" s="272"/>
    </row>
    <row r="24" spans="2:34" x14ac:dyDescent="0.3">
      <c r="B24" s="127"/>
      <c r="AB24" s="580"/>
      <c r="AD24" s="272"/>
      <c r="AE24" s="272"/>
      <c r="AF24" s="272"/>
      <c r="AG24" s="272"/>
      <c r="AH24" s="272"/>
    </row>
    <row r="25" spans="2:34" x14ac:dyDescent="0.3">
      <c r="B25" s="8"/>
      <c r="AE25" s="272"/>
      <c r="AF25" s="272"/>
      <c r="AG25" s="272"/>
      <c r="AH25" s="272"/>
    </row>
    <row r="26" spans="2:34" x14ac:dyDescent="0.3">
      <c r="B26" s="127"/>
      <c r="AE26" s="272"/>
      <c r="AF26" s="272"/>
      <c r="AG26" s="272"/>
      <c r="AH26" s="272"/>
    </row>
    <row r="27" spans="2:34" x14ac:dyDescent="0.3">
      <c r="B27" s="127"/>
      <c r="G27" t="s">
        <v>223</v>
      </c>
      <c r="AE27" s="272"/>
      <c r="AF27" s="272"/>
      <c r="AG27" s="272"/>
      <c r="AH27" s="272"/>
    </row>
    <row r="28" spans="2:34" ht="17.25" thickBot="1" x14ac:dyDescent="0.35">
      <c r="B28" s="127"/>
      <c r="AE28" s="272"/>
      <c r="AF28" s="272"/>
      <c r="AG28" s="272"/>
      <c r="AH28" s="272"/>
    </row>
    <row r="29" spans="2:34" ht="17.25" thickBot="1" x14ac:dyDescent="0.35">
      <c r="B29" s="127"/>
      <c r="G29" s="234"/>
      <c r="AE29" s="272"/>
      <c r="AF29" s="272"/>
      <c r="AG29" s="272"/>
      <c r="AH29" s="272"/>
    </row>
    <row r="30" spans="2:34" x14ac:dyDescent="0.3">
      <c r="B30" s="127"/>
      <c r="AE30" s="272"/>
      <c r="AF30" s="272"/>
      <c r="AG30" s="272"/>
      <c r="AH30" s="272"/>
    </row>
    <row r="31" spans="2:34" x14ac:dyDescent="0.3">
      <c r="B31" s="127"/>
      <c r="AE31" s="272"/>
      <c r="AF31" s="272"/>
      <c r="AG31" s="272"/>
      <c r="AH31" s="272"/>
    </row>
    <row r="32" spans="2:34" x14ac:dyDescent="0.3">
      <c r="B32" s="127"/>
      <c r="AE32" s="272"/>
      <c r="AF32" s="272"/>
      <c r="AG32" s="272"/>
      <c r="AH32" s="272"/>
    </row>
    <row r="33" spans="2:34" x14ac:dyDescent="0.3">
      <c r="B33" s="8"/>
      <c r="AE33" s="272"/>
      <c r="AF33" s="272"/>
      <c r="AG33" s="272"/>
      <c r="AH33" s="272"/>
    </row>
    <row r="34" spans="2:34" x14ac:dyDescent="0.3">
      <c r="B34" s="127"/>
      <c r="AE34" s="272"/>
      <c r="AF34" s="272"/>
      <c r="AG34" s="272"/>
      <c r="AH34" s="272"/>
    </row>
    <row r="35" spans="2:34" x14ac:dyDescent="0.3">
      <c r="B35" s="127"/>
      <c r="AE35" s="272"/>
      <c r="AF35" s="272"/>
      <c r="AG35" s="272"/>
      <c r="AH35" s="272"/>
    </row>
    <row r="36" spans="2:34" x14ac:dyDescent="0.3">
      <c r="B36" s="127"/>
      <c r="AE36" s="272"/>
      <c r="AF36" s="272"/>
      <c r="AG36" s="272"/>
      <c r="AH36" s="272"/>
    </row>
    <row r="37" spans="2:34" x14ac:dyDescent="0.3">
      <c r="B37" s="127"/>
    </row>
    <row r="38" spans="2:34" x14ac:dyDescent="0.3">
      <c r="B38" s="127"/>
    </row>
    <row r="39" spans="2:34" x14ac:dyDescent="0.3">
      <c r="B39" s="127"/>
    </row>
    <row r="40" spans="2:34" x14ac:dyDescent="0.3">
      <c r="B40" s="127"/>
    </row>
    <row r="41" spans="2:34" x14ac:dyDescent="0.3">
      <c r="B41" s="163"/>
    </row>
  </sheetData>
  <mergeCells count="10">
    <mergeCell ref="AD3:AF3"/>
    <mergeCell ref="AA3:AC3"/>
    <mergeCell ref="J3:L3"/>
    <mergeCell ref="M3:O3"/>
    <mergeCell ref="D3:F3"/>
    <mergeCell ref="G3:I3"/>
    <mergeCell ref="P3:R3"/>
    <mergeCell ref="S3:U3"/>
    <mergeCell ref="V3:X3"/>
    <mergeCell ref="Y3:Z3"/>
  </mergeCells>
  <pageMargins left="0.5" right="0.5" top="0.5" bottom="0.5" header="0.3" footer="0.3"/>
  <pageSetup paperSize="5" scale="56" fitToHeight="0" orientation="landscape" horizontalDpi="1200" verticalDpi="1200" r:id="rId1"/>
  <headerFooter>
    <oddFooter>&amp;L&amp;8OneCare Vermont&amp;R&amp;8&amp;F, &amp;A</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R19"/>
  <sheetViews>
    <sheetView zoomScaleNormal="100" workbookViewId="0">
      <selection activeCell="A12" sqref="A12"/>
    </sheetView>
  </sheetViews>
  <sheetFormatPr defaultRowHeight="16.5" x14ac:dyDescent="0.3"/>
  <cols>
    <col min="1" max="1" width="8.85546875" style="12"/>
    <col min="2" max="2" width="23.140625" customWidth="1"/>
    <col min="3" max="14" width="15" customWidth="1"/>
  </cols>
  <sheetData>
    <row r="1" spans="1:18" s="15" customFormat="1" x14ac:dyDescent="0.3">
      <c r="A1" s="12"/>
      <c r="B1" s="13" t="s">
        <v>387</v>
      </c>
      <c r="C1" s="159"/>
      <c r="D1" s="159"/>
      <c r="E1" s="159"/>
      <c r="F1" s="159"/>
      <c r="G1" s="159"/>
      <c r="H1" s="159"/>
      <c r="I1" s="159"/>
      <c r="J1" s="159"/>
      <c r="K1" s="159"/>
      <c r="L1" s="159"/>
      <c r="M1" s="159"/>
      <c r="N1" s="159"/>
      <c r="O1" s="159"/>
      <c r="P1" s="159"/>
      <c r="Q1" s="159"/>
      <c r="R1" s="159"/>
    </row>
    <row r="2" spans="1:18" s="15" customFormat="1" x14ac:dyDescent="0.3">
      <c r="A2" s="12"/>
      <c r="B2" s="13" t="s">
        <v>391</v>
      </c>
      <c r="C2" s="159"/>
      <c r="D2" s="159"/>
      <c r="E2" s="159"/>
      <c r="F2" s="159"/>
      <c r="G2" s="159"/>
      <c r="H2" s="159"/>
      <c r="I2" s="159"/>
      <c r="J2" s="159"/>
      <c r="K2" s="159"/>
      <c r="L2" s="159"/>
      <c r="M2" s="159"/>
      <c r="N2" s="159"/>
      <c r="O2" s="159"/>
      <c r="P2" s="159"/>
      <c r="Q2" s="159"/>
      <c r="R2" s="159"/>
    </row>
    <row r="3" spans="1:18" ht="17.25" thickBot="1" x14ac:dyDescent="0.35">
      <c r="B3" s="254"/>
      <c r="C3" s="653" t="s">
        <v>488</v>
      </c>
      <c r="D3" s="653"/>
      <c r="E3" s="653"/>
      <c r="F3" s="653"/>
      <c r="G3" s="653"/>
      <c r="H3" s="653"/>
      <c r="I3" s="653" t="s">
        <v>489</v>
      </c>
      <c r="J3" s="653"/>
      <c r="K3" s="653"/>
      <c r="L3" s="653"/>
      <c r="M3" s="653"/>
      <c r="N3" s="653"/>
    </row>
    <row r="4" spans="1:18" x14ac:dyDescent="0.3">
      <c r="B4" s="256"/>
      <c r="C4" s="257" t="s">
        <v>114</v>
      </c>
      <c r="D4" s="258" t="s">
        <v>114</v>
      </c>
      <c r="E4" s="258" t="s">
        <v>204</v>
      </c>
      <c r="F4" s="257" t="s">
        <v>205</v>
      </c>
      <c r="G4" s="257" t="s">
        <v>206</v>
      </c>
      <c r="H4" s="259" t="s">
        <v>205</v>
      </c>
      <c r="I4" s="257" t="s">
        <v>114</v>
      </c>
      <c r="J4" s="258" t="s">
        <v>114</v>
      </c>
      <c r="K4" s="258" t="s">
        <v>204</v>
      </c>
      <c r="L4" s="257" t="s">
        <v>205</v>
      </c>
      <c r="M4" s="257" t="s">
        <v>206</v>
      </c>
      <c r="N4" s="259" t="s">
        <v>205</v>
      </c>
    </row>
    <row r="5" spans="1:18" ht="17.25" thickBot="1" x14ac:dyDescent="0.35">
      <c r="B5" s="262" t="s">
        <v>207</v>
      </c>
      <c r="C5" s="260">
        <v>2017</v>
      </c>
      <c r="D5" s="260">
        <v>2018</v>
      </c>
      <c r="E5" s="260">
        <v>2019</v>
      </c>
      <c r="F5" s="260">
        <v>2020</v>
      </c>
      <c r="G5" s="260" t="s">
        <v>545</v>
      </c>
      <c r="H5" s="261">
        <v>2021</v>
      </c>
      <c r="I5" s="260">
        <v>2017</v>
      </c>
      <c r="J5" s="260">
        <v>2018</v>
      </c>
      <c r="K5" s="260">
        <v>2019</v>
      </c>
      <c r="L5" s="260">
        <v>2020</v>
      </c>
      <c r="M5" s="260" t="s">
        <v>545</v>
      </c>
      <c r="N5" s="261">
        <v>2021</v>
      </c>
    </row>
    <row r="6" spans="1:18" x14ac:dyDescent="0.3">
      <c r="B6" s="263" t="s">
        <v>38</v>
      </c>
      <c r="C6" s="320">
        <v>0</v>
      </c>
      <c r="D6" s="320">
        <v>13345337</v>
      </c>
      <c r="E6" s="320">
        <v>11059786</v>
      </c>
      <c r="F6" s="320">
        <v>8401659.8900000006</v>
      </c>
      <c r="G6" s="320">
        <v>21433164.25453056</v>
      </c>
      <c r="H6" s="320">
        <v>0</v>
      </c>
      <c r="I6" s="320">
        <v>0</v>
      </c>
      <c r="J6" s="320">
        <v>13345337</v>
      </c>
      <c r="K6" s="320">
        <v>11059786</v>
      </c>
      <c r="L6" s="320">
        <v>8401659.8900000006</v>
      </c>
      <c r="M6" s="320">
        <v>21433164.25453056</v>
      </c>
      <c r="N6" s="320">
        <v>0</v>
      </c>
    </row>
    <row r="7" spans="1:18" x14ac:dyDescent="0.3">
      <c r="B7" s="263" t="s">
        <v>529</v>
      </c>
      <c r="C7" s="320">
        <v>2364754.09</v>
      </c>
      <c r="D7" s="320">
        <v>-1540534</v>
      </c>
      <c r="E7" s="320">
        <v>-7972874</v>
      </c>
      <c r="F7" s="320">
        <v>0</v>
      </c>
      <c r="G7" s="320">
        <v>7797412.1660115421</v>
      </c>
      <c r="H7" s="320">
        <v>0</v>
      </c>
      <c r="I7" s="320">
        <v>2364754.09</v>
      </c>
      <c r="J7" s="320">
        <v>-1540534</v>
      </c>
      <c r="K7" s="320">
        <v>-7972874</v>
      </c>
      <c r="L7" s="320">
        <v>0</v>
      </c>
      <c r="M7" s="320">
        <v>7797412.1660115421</v>
      </c>
      <c r="N7" s="320">
        <v>0</v>
      </c>
    </row>
    <row r="8" spans="1:18" s="272" customFormat="1" x14ac:dyDescent="0.3">
      <c r="A8" s="273"/>
      <c r="B8" s="263" t="s">
        <v>530</v>
      </c>
      <c r="C8" s="387" t="s">
        <v>522</v>
      </c>
      <c r="D8" s="387" t="s">
        <v>522</v>
      </c>
      <c r="E8" s="387" t="s">
        <v>522</v>
      </c>
      <c r="F8" s="320">
        <v>0</v>
      </c>
      <c r="G8" s="320">
        <v>1148457.2553215998</v>
      </c>
      <c r="H8" s="320">
        <v>0</v>
      </c>
      <c r="I8" s="387" t="s">
        <v>522</v>
      </c>
      <c r="J8" s="387" t="s">
        <v>522</v>
      </c>
      <c r="K8" s="387" t="s">
        <v>522</v>
      </c>
      <c r="L8" s="387">
        <v>0</v>
      </c>
      <c r="M8" s="387">
        <v>1148457.2553215998</v>
      </c>
      <c r="N8" s="387">
        <v>0</v>
      </c>
    </row>
    <row r="9" spans="1:18" x14ac:dyDescent="0.3">
      <c r="B9" s="263" t="s">
        <v>208</v>
      </c>
      <c r="C9" s="320">
        <v>0</v>
      </c>
      <c r="D9" s="320">
        <v>-909097.29</v>
      </c>
      <c r="E9" s="320">
        <v>0</v>
      </c>
      <c r="F9" s="320">
        <v>0</v>
      </c>
      <c r="G9" s="320">
        <v>0</v>
      </c>
      <c r="H9" s="320">
        <v>0</v>
      </c>
      <c r="I9" s="320">
        <v>0</v>
      </c>
      <c r="J9" s="320">
        <v>-645574</v>
      </c>
      <c r="K9" s="320">
        <v>0</v>
      </c>
      <c r="L9" s="320">
        <v>0</v>
      </c>
      <c r="M9" s="320">
        <v>0</v>
      </c>
      <c r="N9" s="320">
        <v>0</v>
      </c>
    </row>
    <row r="10" spans="1:18" x14ac:dyDescent="0.3">
      <c r="B10" s="263" t="s">
        <v>393</v>
      </c>
      <c r="C10" s="388" t="s">
        <v>522</v>
      </c>
      <c r="D10" s="320">
        <v>0</v>
      </c>
      <c r="E10" s="320">
        <v>0</v>
      </c>
      <c r="F10" s="320">
        <v>0</v>
      </c>
      <c r="G10" s="320">
        <v>0</v>
      </c>
      <c r="H10" s="320">
        <v>0</v>
      </c>
      <c r="I10" s="387" t="s">
        <v>522</v>
      </c>
      <c r="J10" s="320">
        <v>0</v>
      </c>
      <c r="K10" s="320">
        <v>0</v>
      </c>
      <c r="L10" s="320">
        <v>0</v>
      </c>
      <c r="M10" s="320">
        <v>0</v>
      </c>
      <c r="N10" s="320">
        <v>0</v>
      </c>
    </row>
    <row r="11" spans="1:18" x14ac:dyDescent="0.3">
      <c r="B11" s="263" t="s">
        <v>394</v>
      </c>
      <c r="C11" s="388" t="s">
        <v>522</v>
      </c>
      <c r="D11" s="388" t="s">
        <v>522</v>
      </c>
      <c r="E11" s="387" t="s">
        <v>522</v>
      </c>
      <c r="F11" s="320">
        <v>0</v>
      </c>
      <c r="G11" s="320">
        <v>2815952.9596416005</v>
      </c>
      <c r="H11" s="320">
        <v>0</v>
      </c>
      <c r="I11" s="387" t="s">
        <v>522</v>
      </c>
      <c r="J11" s="387" t="s">
        <v>522</v>
      </c>
      <c r="K11" s="387" t="s">
        <v>522</v>
      </c>
      <c r="L11" s="387">
        <v>0</v>
      </c>
      <c r="M11" s="387">
        <v>2815952.9596416005</v>
      </c>
      <c r="N11" s="387">
        <v>0</v>
      </c>
    </row>
    <row r="12" spans="1:18" ht="17.25" thickBot="1" x14ac:dyDescent="0.35">
      <c r="B12" s="265" t="s">
        <v>380</v>
      </c>
      <c r="C12" s="320"/>
      <c r="D12" s="320"/>
      <c r="E12" s="320"/>
      <c r="F12" s="320"/>
      <c r="G12" s="320"/>
      <c r="H12" s="320"/>
      <c r="I12" s="320"/>
      <c r="J12" s="320"/>
      <c r="K12" s="320"/>
      <c r="L12" s="320"/>
      <c r="M12" s="320"/>
      <c r="N12" s="320"/>
    </row>
    <row r="13" spans="1:18" ht="17.25" thickBot="1" x14ac:dyDescent="0.35">
      <c r="B13" s="264" t="s">
        <v>65</v>
      </c>
      <c r="C13" s="389">
        <v>2364754.09</v>
      </c>
      <c r="D13" s="389">
        <v>10895705.710000001</v>
      </c>
      <c r="E13" s="389">
        <v>3086912</v>
      </c>
      <c r="F13" s="389">
        <v>8401659.8900000006</v>
      </c>
      <c r="G13" s="389">
        <v>33194986.635505304</v>
      </c>
      <c r="H13" s="390">
        <v>0</v>
      </c>
      <c r="I13" s="389">
        <v>2364754.09</v>
      </c>
      <c r="J13" s="389">
        <v>11159229</v>
      </c>
      <c r="K13" s="389">
        <v>3086912</v>
      </c>
      <c r="L13" s="389">
        <v>8401659.8900000006</v>
      </c>
      <c r="M13" s="389">
        <v>33194986.635505304</v>
      </c>
      <c r="N13" s="390">
        <v>0</v>
      </c>
    </row>
    <row r="14" spans="1:18" x14ac:dyDescent="0.3">
      <c r="C14" s="147"/>
      <c r="D14" s="147"/>
      <c r="E14" s="147"/>
      <c r="F14" s="147"/>
      <c r="G14" s="147"/>
      <c r="H14" s="147"/>
      <c r="I14" s="147"/>
      <c r="J14" s="147"/>
      <c r="K14" s="147"/>
      <c r="L14" s="147"/>
      <c r="M14" s="147"/>
      <c r="N14" s="147"/>
    </row>
    <row r="15" spans="1:18" x14ac:dyDescent="0.3">
      <c r="B15" s="255" t="s">
        <v>498</v>
      </c>
      <c r="C15" s="147"/>
      <c r="D15" s="147"/>
      <c r="E15" s="147"/>
      <c r="F15" s="147"/>
      <c r="G15" s="147"/>
      <c r="H15" s="147"/>
      <c r="I15" s="147"/>
      <c r="J15" s="147"/>
      <c r="K15" s="147"/>
      <c r="L15" s="147"/>
      <c r="M15" s="147"/>
      <c r="N15" s="147"/>
    </row>
    <row r="16" spans="1:18" x14ac:dyDescent="0.3">
      <c r="B16" s="255" t="s">
        <v>546</v>
      </c>
      <c r="C16" s="147"/>
      <c r="D16" s="147"/>
      <c r="E16" s="147"/>
      <c r="F16" s="147"/>
      <c r="G16" s="147"/>
      <c r="H16" s="147"/>
      <c r="I16" s="147"/>
      <c r="J16" s="147"/>
      <c r="K16" s="147"/>
      <c r="L16" s="147"/>
      <c r="M16" s="147"/>
      <c r="N16" s="147"/>
    </row>
    <row r="17" spans="2:14" x14ac:dyDescent="0.3">
      <c r="C17" s="147"/>
      <c r="D17" s="147"/>
      <c r="E17" s="147"/>
      <c r="F17" s="147"/>
      <c r="G17" s="147"/>
      <c r="H17" s="147"/>
      <c r="I17" s="147"/>
      <c r="J17" s="147"/>
      <c r="K17" s="147"/>
      <c r="L17" s="147"/>
      <c r="M17" s="147"/>
      <c r="N17" s="147"/>
    </row>
    <row r="18" spans="2:14" x14ac:dyDescent="0.3">
      <c r="B18" s="147" t="s">
        <v>547</v>
      </c>
      <c r="C18" s="147"/>
      <c r="D18" s="147"/>
      <c r="E18" s="147"/>
      <c r="F18" s="147"/>
      <c r="G18" s="147"/>
      <c r="H18" s="147"/>
      <c r="I18" s="147"/>
      <c r="J18" s="147"/>
      <c r="K18" s="147"/>
      <c r="L18" s="147"/>
      <c r="M18" s="147"/>
      <c r="N18" s="147"/>
    </row>
    <row r="19" spans="2:14" x14ac:dyDescent="0.3">
      <c r="C19" s="147"/>
      <c r="D19" s="147"/>
      <c r="E19" s="147"/>
      <c r="F19" s="147"/>
      <c r="G19" s="147"/>
      <c r="H19" s="147"/>
      <c r="I19" s="147"/>
      <c r="J19" s="147"/>
      <c r="K19" s="147"/>
      <c r="L19" s="147"/>
      <c r="M19" s="147"/>
      <c r="N19" s="147"/>
    </row>
  </sheetData>
  <mergeCells count="2">
    <mergeCell ref="C3:H3"/>
    <mergeCell ref="I3:N3"/>
  </mergeCells>
  <pageMargins left="0.5" right="0.5" top="0.5" bottom="0.5" header="0.3" footer="0.3"/>
  <pageSetup paperSize="5" scale="56" fitToHeight="0" orientation="landscape" r:id="rId1"/>
  <headerFooter>
    <oddFooter>&amp;L&amp;8OneCare Vermont&amp;R&amp;8&amp;F, &amp;A</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R32"/>
  <sheetViews>
    <sheetView zoomScaleNormal="100" workbookViewId="0">
      <selection activeCell="A12" sqref="A12"/>
    </sheetView>
  </sheetViews>
  <sheetFormatPr defaultRowHeight="15" x14ac:dyDescent="0.25"/>
  <cols>
    <col min="1" max="1" width="9.140625" style="591"/>
    <col min="2" max="2" width="39.140625" style="451" customWidth="1"/>
    <col min="3" max="3" width="14.85546875" style="451" customWidth="1"/>
    <col min="4" max="9" width="14.5703125" style="451" customWidth="1"/>
    <col min="10" max="11" width="9.140625" style="451"/>
    <col min="12" max="12" width="26" style="451" bestFit="1" customWidth="1"/>
    <col min="13" max="15" width="9.140625" style="451"/>
    <col min="16" max="16" width="26" style="451" bestFit="1" customWidth="1"/>
    <col min="17" max="17" width="15" style="451" bestFit="1" customWidth="1"/>
    <col min="18" max="16384" width="9.140625" style="451"/>
  </cols>
  <sheetData>
    <row r="1" spans="1:18" s="594" customFormat="1" x14ac:dyDescent="0.25">
      <c r="A1" s="591"/>
      <c r="B1" s="592" t="s">
        <v>387</v>
      </c>
      <c r="C1" s="593"/>
      <c r="D1" s="593"/>
      <c r="E1" s="593"/>
      <c r="F1" s="593"/>
      <c r="G1" s="593"/>
      <c r="H1" s="593"/>
      <c r="I1" s="593"/>
      <c r="J1" s="593"/>
      <c r="K1" s="593"/>
      <c r="L1" s="593"/>
      <c r="M1" s="593"/>
      <c r="N1" s="593"/>
      <c r="O1" s="593"/>
      <c r="P1" s="593"/>
      <c r="Q1" s="593"/>
      <c r="R1" s="593"/>
    </row>
    <row r="2" spans="1:18" s="594" customFormat="1" ht="15.75" thickBot="1" x14ac:dyDescent="0.3">
      <c r="A2" s="591"/>
      <c r="B2" s="592" t="s">
        <v>626</v>
      </c>
      <c r="C2" s="593"/>
      <c r="D2" s="593"/>
      <c r="E2" s="593"/>
      <c r="F2" s="593"/>
      <c r="G2" s="593"/>
      <c r="H2" s="593"/>
      <c r="I2" s="593"/>
      <c r="J2" s="593"/>
      <c r="K2" s="593"/>
      <c r="L2" s="593"/>
      <c r="M2" s="593"/>
      <c r="N2" s="593"/>
      <c r="O2" s="593"/>
      <c r="P2" s="593"/>
      <c r="Q2" s="593"/>
      <c r="R2" s="593"/>
    </row>
    <row r="3" spans="1:18" ht="15.75" thickBot="1" x14ac:dyDescent="0.3">
      <c r="B3" s="358" t="s">
        <v>627</v>
      </c>
      <c r="C3" s="524" t="s">
        <v>300</v>
      </c>
      <c r="D3" s="654" t="s">
        <v>628</v>
      </c>
      <c r="E3" s="654"/>
      <c r="F3" s="654"/>
      <c r="G3" s="654"/>
      <c r="H3" s="654"/>
      <c r="I3" s="655"/>
    </row>
    <row r="4" spans="1:18" x14ac:dyDescent="0.25">
      <c r="B4" s="525"/>
      <c r="C4" s="526"/>
      <c r="D4" s="598" t="s">
        <v>114</v>
      </c>
      <c r="E4" s="526" t="s">
        <v>114</v>
      </c>
      <c r="F4" s="526" t="s">
        <v>204</v>
      </c>
      <c r="G4" s="599" t="s">
        <v>205</v>
      </c>
      <c r="H4" s="599" t="s">
        <v>206</v>
      </c>
      <c r="I4" s="600" t="s">
        <v>205</v>
      </c>
    </row>
    <row r="5" spans="1:18" ht="15.75" thickBot="1" x14ac:dyDescent="0.3">
      <c r="B5" s="527"/>
      <c r="C5" s="585"/>
      <c r="D5" s="601">
        <v>2017</v>
      </c>
      <c r="E5" s="602">
        <v>2018</v>
      </c>
      <c r="F5" s="602">
        <v>2019</v>
      </c>
      <c r="G5" s="602">
        <v>2020</v>
      </c>
      <c r="H5" s="602" t="s">
        <v>545</v>
      </c>
      <c r="I5" s="603">
        <v>2021</v>
      </c>
    </row>
    <row r="6" spans="1:18" x14ac:dyDescent="0.25">
      <c r="B6" s="528"/>
      <c r="C6" s="585"/>
      <c r="D6" s="604"/>
      <c r="E6" s="604"/>
      <c r="F6" s="604"/>
      <c r="G6" s="604"/>
      <c r="H6" s="604"/>
      <c r="I6" s="605"/>
    </row>
    <row r="7" spans="1:18" x14ac:dyDescent="0.25">
      <c r="B7" s="586" t="s">
        <v>452</v>
      </c>
      <c r="C7" s="585" t="s">
        <v>45</v>
      </c>
      <c r="D7" s="610">
        <v>0</v>
      </c>
      <c r="E7" s="610">
        <v>247914</v>
      </c>
      <c r="F7" s="610">
        <v>-1734483.3139869473</v>
      </c>
      <c r="G7" s="610">
        <v>0</v>
      </c>
      <c r="H7" s="610" t="s">
        <v>354</v>
      </c>
      <c r="I7" s="611">
        <v>0</v>
      </c>
    </row>
    <row r="8" spans="1:18" x14ac:dyDescent="0.25">
      <c r="B8" s="586" t="s">
        <v>238</v>
      </c>
      <c r="C8" s="585" t="s">
        <v>453</v>
      </c>
      <c r="D8" s="610">
        <v>282248</v>
      </c>
      <c r="E8" s="610">
        <v>277704</v>
      </c>
      <c r="F8" s="610">
        <v>-3633719.1082523791</v>
      </c>
      <c r="G8" s="610">
        <v>0</v>
      </c>
      <c r="H8" s="610" t="s">
        <v>354</v>
      </c>
      <c r="I8" s="611">
        <v>0</v>
      </c>
    </row>
    <row r="9" spans="1:18" x14ac:dyDescent="0.25">
      <c r="B9" s="586" t="s">
        <v>240</v>
      </c>
      <c r="C9" s="585" t="s">
        <v>46</v>
      </c>
      <c r="D9" s="610">
        <v>0</v>
      </c>
      <c r="E9" s="610">
        <v>-147239</v>
      </c>
      <c r="F9" s="610">
        <v>377110.45601188915</v>
      </c>
      <c r="G9" s="610">
        <v>0</v>
      </c>
      <c r="H9" s="610" t="s">
        <v>354</v>
      </c>
      <c r="I9" s="611">
        <v>0</v>
      </c>
    </row>
    <row r="10" spans="1:18" x14ac:dyDescent="0.25">
      <c r="B10" s="586" t="s">
        <v>454</v>
      </c>
      <c r="C10" s="585" t="s">
        <v>47</v>
      </c>
      <c r="D10" s="610">
        <v>1809335.49</v>
      </c>
      <c r="E10" s="610">
        <v>1324565</v>
      </c>
      <c r="F10" s="610">
        <v>2009550.5977876708</v>
      </c>
      <c r="G10" s="610">
        <v>0</v>
      </c>
      <c r="H10" s="610" t="s">
        <v>354</v>
      </c>
      <c r="I10" s="611">
        <v>0</v>
      </c>
    </row>
    <row r="11" spans="1:18" x14ac:dyDescent="0.25">
      <c r="B11" s="586" t="s">
        <v>243</v>
      </c>
      <c r="C11" s="585" t="s">
        <v>455</v>
      </c>
      <c r="D11" s="610">
        <v>0</v>
      </c>
      <c r="E11" s="610">
        <v>314819</v>
      </c>
      <c r="F11" s="610">
        <v>-262500.26286542299</v>
      </c>
      <c r="G11" s="610">
        <v>0</v>
      </c>
      <c r="H11" s="610" t="s">
        <v>354</v>
      </c>
      <c r="I11" s="611">
        <v>0</v>
      </c>
    </row>
    <row r="12" spans="1:18" x14ac:dyDescent="0.25">
      <c r="B12" s="586" t="s">
        <v>456</v>
      </c>
      <c r="C12" s="585" t="s">
        <v>48</v>
      </c>
      <c r="D12" s="610">
        <v>158649.49</v>
      </c>
      <c r="E12" s="610">
        <v>543610</v>
      </c>
      <c r="F12" s="610">
        <v>1023951.8602039535</v>
      </c>
      <c r="G12" s="610">
        <v>0</v>
      </c>
      <c r="H12" s="610" t="s">
        <v>354</v>
      </c>
      <c r="I12" s="611">
        <v>0</v>
      </c>
    </row>
    <row r="13" spans="1:18" x14ac:dyDescent="0.25">
      <c r="B13" s="586" t="s">
        <v>457</v>
      </c>
      <c r="C13" s="585" t="s">
        <v>49</v>
      </c>
      <c r="D13" s="610">
        <v>0</v>
      </c>
      <c r="E13" s="610">
        <v>0</v>
      </c>
      <c r="F13" s="610">
        <v>0</v>
      </c>
      <c r="G13" s="610">
        <v>0</v>
      </c>
      <c r="H13" s="610" t="s">
        <v>354</v>
      </c>
      <c r="I13" s="611">
        <v>0</v>
      </c>
    </row>
    <row r="14" spans="1:18" x14ac:dyDescent="0.25">
      <c r="B14" s="586" t="s">
        <v>242</v>
      </c>
      <c r="C14" s="585" t="s">
        <v>50</v>
      </c>
      <c r="D14" s="610">
        <v>0</v>
      </c>
      <c r="E14" s="610">
        <v>300358</v>
      </c>
      <c r="F14" s="610">
        <v>-406274.59340920683</v>
      </c>
      <c r="G14" s="610">
        <v>0</v>
      </c>
      <c r="H14" s="610" t="s">
        <v>354</v>
      </c>
      <c r="I14" s="611">
        <v>0</v>
      </c>
    </row>
    <row r="15" spans="1:18" x14ac:dyDescent="0.25">
      <c r="B15" s="586" t="s">
        <v>458</v>
      </c>
      <c r="C15" s="585" t="s">
        <v>51</v>
      </c>
      <c r="D15" s="610">
        <v>0</v>
      </c>
      <c r="E15" s="610">
        <v>0</v>
      </c>
      <c r="F15" s="610">
        <v>-307600.57136815379</v>
      </c>
      <c r="G15" s="610">
        <v>0</v>
      </c>
      <c r="H15" s="610" t="s">
        <v>354</v>
      </c>
      <c r="I15" s="611">
        <v>0</v>
      </c>
    </row>
    <row r="16" spans="1:18" x14ac:dyDescent="0.25">
      <c r="B16" s="586" t="s">
        <v>459</v>
      </c>
      <c r="C16" s="585" t="s">
        <v>52</v>
      </c>
      <c r="D16" s="610">
        <v>0</v>
      </c>
      <c r="E16" s="610">
        <v>0</v>
      </c>
      <c r="F16" s="610">
        <v>-877242.6324211238</v>
      </c>
      <c r="G16" s="610">
        <v>0</v>
      </c>
      <c r="H16" s="610" t="s">
        <v>354</v>
      </c>
      <c r="I16" s="611">
        <v>0</v>
      </c>
    </row>
    <row r="17" spans="2:9" x14ac:dyDescent="0.25">
      <c r="B17" s="586" t="s">
        <v>241</v>
      </c>
      <c r="C17" s="585" t="s">
        <v>53</v>
      </c>
      <c r="D17" s="610">
        <v>0</v>
      </c>
      <c r="E17" s="610">
        <v>389587</v>
      </c>
      <c r="F17" s="610">
        <v>628572.26819927129</v>
      </c>
      <c r="G17" s="610">
        <v>0</v>
      </c>
      <c r="H17" s="610" t="s">
        <v>354</v>
      </c>
      <c r="I17" s="611">
        <v>0</v>
      </c>
    </row>
    <row r="18" spans="2:9" x14ac:dyDescent="0.25">
      <c r="B18" s="586" t="s">
        <v>239</v>
      </c>
      <c r="C18" s="585" t="s">
        <v>54</v>
      </c>
      <c r="D18" s="577">
        <v>114521</v>
      </c>
      <c r="E18" s="577">
        <v>-149867</v>
      </c>
      <c r="F18" s="577">
        <v>-630528.32152991672</v>
      </c>
      <c r="G18" s="610">
        <v>0</v>
      </c>
      <c r="H18" s="610" t="s">
        <v>354</v>
      </c>
      <c r="I18" s="611">
        <v>0</v>
      </c>
    </row>
    <row r="19" spans="2:9" x14ac:dyDescent="0.25">
      <c r="B19" s="586" t="s">
        <v>460</v>
      </c>
      <c r="C19" s="585" t="s">
        <v>55</v>
      </c>
      <c r="D19" s="577">
        <v>0</v>
      </c>
      <c r="E19" s="577">
        <v>0</v>
      </c>
      <c r="F19" s="577">
        <v>-617179.91091243259</v>
      </c>
      <c r="G19" s="610">
        <v>0</v>
      </c>
      <c r="H19" s="610" t="s">
        <v>354</v>
      </c>
      <c r="I19" s="611">
        <v>0</v>
      </c>
    </row>
    <row r="20" spans="2:9" x14ac:dyDescent="0.25">
      <c r="B20" s="586" t="s">
        <v>461</v>
      </c>
      <c r="C20" s="585" t="s">
        <v>462</v>
      </c>
      <c r="D20" s="577">
        <v>0</v>
      </c>
      <c r="E20" s="577">
        <v>0</v>
      </c>
      <c r="F20" s="577">
        <v>0</v>
      </c>
      <c r="G20" s="610">
        <v>0</v>
      </c>
      <c r="H20" s="610" t="s">
        <v>354</v>
      </c>
      <c r="I20" s="611">
        <v>0</v>
      </c>
    </row>
    <row r="21" spans="2:9" x14ac:dyDescent="0.25">
      <c r="B21" s="586" t="s">
        <v>463</v>
      </c>
      <c r="C21" s="585" t="s">
        <v>464</v>
      </c>
      <c r="D21" s="577">
        <v>0</v>
      </c>
      <c r="E21" s="577">
        <v>-24233</v>
      </c>
      <c r="F21" s="577">
        <v>-215726.05713067576</v>
      </c>
      <c r="G21" s="610">
        <v>0</v>
      </c>
      <c r="H21" s="610" t="s">
        <v>354</v>
      </c>
      <c r="I21" s="611">
        <v>0</v>
      </c>
    </row>
    <row r="22" spans="2:9" x14ac:dyDescent="0.25">
      <c r="B22" s="587" t="s">
        <v>538</v>
      </c>
      <c r="C22" s="588"/>
      <c r="D22" s="577">
        <v>0</v>
      </c>
      <c r="E22" s="577">
        <v>7776759</v>
      </c>
      <c r="F22" s="577">
        <v>8021342.6699999999</v>
      </c>
      <c r="G22" s="610">
        <f>'5.3 SS and Loss'!L6</f>
        <v>8401659.8900000006</v>
      </c>
      <c r="H22" s="610" t="s">
        <v>354</v>
      </c>
      <c r="I22" s="611">
        <v>0</v>
      </c>
    </row>
    <row r="23" spans="2:9" ht="15.75" thickBot="1" x14ac:dyDescent="0.3">
      <c r="B23" s="584" t="s">
        <v>544</v>
      </c>
      <c r="C23" s="583"/>
      <c r="D23" s="619">
        <v>0</v>
      </c>
      <c r="E23" s="619">
        <v>305252</v>
      </c>
      <c r="F23" s="595">
        <v>-288361.00000000047</v>
      </c>
      <c r="G23" s="595">
        <v>0</v>
      </c>
      <c r="H23" s="612" t="s">
        <v>354</v>
      </c>
      <c r="I23" s="596">
        <v>0</v>
      </c>
    </row>
    <row r="24" spans="2:9" ht="15.75" thickBot="1" x14ac:dyDescent="0.3">
      <c r="C24" s="589"/>
      <c r="D24" s="597"/>
      <c r="E24" s="597"/>
      <c r="F24" s="597"/>
      <c r="G24" s="597"/>
      <c r="H24" s="597"/>
      <c r="I24" s="597"/>
    </row>
    <row r="25" spans="2:9" ht="15.75" thickBot="1" x14ac:dyDescent="0.3">
      <c r="B25" s="236" t="s">
        <v>37</v>
      </c>
      <c r="C25" s="237"/>
      <c r="D25" s="606">
        <f t="shared" ref="D25:I25" si="0">SUM(D7:D23)</f>
        <v>2364753.98</v>
      </c>
      <c r="E25" s="606">
        <f t="shared" si="0"/>
        <v>11159229</v>
      </c>
      <c r="F25" s="606">
        <f t="shared" si="0"/>
        <v>3086912.080326526</v>
      </c>
      <c r="G25" s="606">
        <f t="shared" si="0"/>
        <v>8401659.8900000006</v>
      </c>
      <c r="H25" s="606">
        <f t="shared" si="0"/>
        <v>0</v>
      </c>
      <c r="I25" s="607">
        <f t="shared" si="0"/>
        <v>0</v>
      </c>
    </row>
    <row r="27" spans="2:9" x14ac:dyDescent="0.25">
      <c r="B27" s="451" t="s">
        <v>784</v>
      </c>
    </row>
    <row r="28" spans="2:9" x14ac:dyDescent="0.25">
      <c r="B28" s="451" t="s">
        <v>783</v>
      </c>
    </row>
    <row r="29" spans="2:9" x14ac:dyDescent="0.25">
      <c r="B29" s="590"/>
    </row>
    <row r="30" spans="2:9" x14ac:dyDescent="0.25">
      <c r="B30" s="590"/>
      <c r="G30" s="451" t="s">
        <v>223</v>
      </c>
    </row>
    <row r="31" spans="2:9" x14ac:dyDescent="0.25">
      <c r="B31" s="590"/>
    </row>
    <row r="32" spans="2:9" x14ac:dyDescent="0.25">
      <c r="B32" s="163"/>
    </row>
  </sheetData>
  <mergeCells count="1">
    <mergeCell ref="D3:I3"/>
  </mergeCells>
  <pageMargins left="0.5" right="0.5" top="0.5" bottom="0.5" header="0.3" footer="0.3"/>
  <pageSetup scale="56" orientation="landscape" horizontalDpi="1200" verticalDpi="1200" r:id="rId1"/>
  <headerFooter>
    <oddFooter>&amp;L&amp;8OneCare Vermont&amp;R&amp;8&amp;F, &amp;A</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CJ50"/>
  <sheetViews>
    <sheetView topLeftCell="A7" zoomScaleNormal="100" zoomScaleSheetLayoutView="100" workbookViewId="0">
      <selection activeCell="A12" sqref="A12"/>
    </sheetView>
  </sheetViews>
  <sheetFormatPr defaultColWidth="9.140625" defaultRowHeight="15" outlineLevelRow="1" x14ac:dyDescent="0.25"/>
  <cols>
    <col min="1" max="1" width="42.5703125" style="274" customWidth="1"/>
    <col min="2" max="2" width="15.5703125" style="274" customWidth="1"/>
    <col min="3" max="3" width="15" style="274" customWidth="1"/>
    <col min="4" max="4" width="15.7109375" style="274" customWidth="1"/>
    <col min="5" max="5" width="15.85546875" style="274" customWidth="1"/>
    <col min="6" max="6" width="15.140625" style="274" customWidth="1"/>
    <col min="7" max="7" width="16.5703125" style="274" customWidth="1"/>
    <col min="8" max="8" width="16.42578125" style="274" customWidth="1"/>
    <col min="9" max="9" width="16.85546875" style="274" customWidth="1"/>
    <col min="10" max="10" width="13.28515625" style="274" customWidth="1"/>
    <col min="11" max="11" width="16" style="274" customWidth="1"/>
    <col min="12" max="12" width="15.28515625" style="274" customWidth="1"/>
    <col min="13" max="13" width="13.7109375" style="274" customWidth="1"/>
    <col min="14" max="14" width="18" style="274" customWidth="1"/>
    <col min="15" max="15" width="9.140625" style="613"/>
    <col min="16" max="16" width="42.85546875" style="613" bestFit="1" customWidth="1"/>
    <col min="17" max="17" width="14.28515625" style="617" customWidth="1"/>
    <col min="18" max="18" width="10.140625" style="616" customWidth="1"/>
    <col min="19" max="19" width="15.7109375" style="617" customWidth="1"/>
    <col min="20" max="20" width="10.140625" style="616" customWidth="1"/>
    <col min="21" max="88" width="9.140625" style="613"/>
    <col min="89" max="16384" width="9.140625" style="20"/>
  </cols>
  <sheetData>
    <row r="1" spans="1:88" ht="15" hidden="1" customHeight="1" outlineLevel="1" x14ac:dyDescent="0.25"/>
    <row r="2" spans="1:88" ht="15" hidden="1" customHeight="1" outlineLevel="1" x14ac:dyDescent="0.25">
      <c r="A2" s="9"/>
      <c r="B2" s="275" t="s">
        <v>75</v>
      </c>
      <c r="C2" s="275" t="s">
        <v>76</v>
      </c>
      <c r="D2" s="275"/>
      <c r="E2" s="275"/>
      <c r="F2" s="274" t="s">
        <v>77</v>
      </c>
      <c r="G2" s="275"/>
      <c r="H2" s="275"/>
      <c r="I2" s="274" t="s">
        <v>77</v>
      </c>
      <c r="J2" s="275"/>
      <c r="K2" s="274" t="s">
        <v>77</v>
      </c>
      <c r="L2" s="274" t="s">
        <v>77</v>
      </c>
      <c r="M2" s="274" t="s">
        <v>77</v>
      </c>
      <c r="N2" s="274" t="s">
        <v>77</v>
      </c>
    </row>
    <row r="3" spans="1:88" ht="15" hidden="1" customHeight="1" outlineLevel="1" x14ac:dyDescent="0.25">
      <c r="B3" s="275" t="s">
        <v>78</v>
      </c>
      <c r="C3" s="275" t="s">
        <v>79</v>
      </c>
      <c r="D3" s="275"/>
      <c r="E3" s="275"/>
      <c r="F3" s="275" t="s">
        <v>80</v>
      </c>
      <c r="G3" s="275"/>
      <c r="H3" s="275"/>
      <c r="I3" s="275" t="s">
        <v>80</v>
      </c>
      <c r="J3" s="275"/>
      <c r="K3" s="275" t="s">
        <v>80</v>
      </c>
      <c r="L3" s="275" t="s">
        <v>80</v>
      </c>
      <c r="M3" s="275" t="s">
        <v>80</v>
      </c>
      <c r="N3" s="275" t="s">
        <v>80</v>
      </c>
    </row>
    <row r="4" spans="1:88" ht="15" hidden="1" customHeight="1" outlineLevel="1" x14ac:dyDescent="0.25">
      <c r="B4" s="275" t="s">
        <v>81</v>
      </c>
      <c r="C4" s="275" t="s">
        <v>81</v>
      </c>
      <c r="D4" s="275"/>
      <c r="E4" s="275"/>
      <c r="F4" s="275" t="s">
        <v>81</v>
      </c>
      <c r="G4" s="275"/>
      <c r="H4" s="275"/>
      <c r="I4" s="275" t="s">
        <v>81</v>
      </c>
      <c r="J4" s="275"/>
      <c r="K4" s="275" t="s">
        <v>81</v>
      </c>
      <c r="L4" s="275" t="s">
        <v>81</v>
      </c>
      <c r="M4" s="275" t="s">
        <v>81</v>
      </c>
      <c r="N4" s="275" t="s">
        <v>81</v>
      </c>
    </row>
    <row r="5" spans="1:88" ht="15" hidden="1" customHeight="1" outlineLevel="1" x14ac:dyDescent="0.25"/>
    <row r="6" spans="1:88" ht="15" hidden="1" customHeight="1" outlineLevel="1" x14ac:dyDescent="0.25"/>
    <row r="7" spans="1:88" collapsed="1" x14ac:dyDescent="0.25"/>
    <row r="8" spans="1:88" x14ac:dyDescent="0.25">
      <c r="A8" s="11" t="s">
        <v>313</v>
      </c>
      <c r="B8" s="276"/>
      <c r="C8" s="276"/>
      <c r="D8" s="276"/>
      <c r="E8" s="276"/>
      <c r="F8" s="276"/>
      <c r="G8" s="276"/>
      <c r="H8" s="276"/>
      <c r="I8" s="276"/>
      <c r="J8" s="276"/>
      <c r="K8" s="276"/>
      <c r="L8" s="276"/>
      <c r="M8" s="276"/>
      <c r="N8" s="277"/>
    </row>
    <row r="9" spans="1:88" x14ac:dyDescent="0.25">
      <c r="A9" s="22"/>
      <c r="B9" s="22"/>
      <c r="C9" s="22"/>
      <c r="D9" s="278"/>
      <c r="E9" s="278"/>
      <c r="F9" s="278"/>
      <c r="G9" s="278"/>
      <c r="H9" s="278"/>
      <c r="I9" s="278"/>
      <c r="J9" s="278"/>
      <c r="K9" s="278"/>
      <c r="L9" s="278"/>
      <c r="M9" s="278"/>
      <c r="N9" s="278"/>
    </row>
    <row r="10" spans="1:88" s="24" customFormat="1" ht="30" x14ac:dyDescent="0.25">
      <c r="A10" s="23" t="s">
        <v>82</v>
      </c>
      <c r="B10" s="279" t="s">
        <v>83</v>
      </c>
      <c r="C10" s="280" t="s">
        <v>84</v>
      </c>
      <c r="D10" s="280" t="s">
        <v>85</v>
      </c>
      <c r="E10" s="280" t="s">
        <v>86</v>
      </c>
      <c r="F10" s="279" t="s">
        <v>87</v>
      </c>
      <c r="G10" s="280" t="s">
        <v>501</v>
      </c>
      <c r="H10" s="280" t="s">
        <v>88</v>
      </c>
      <c r="I10" s="279" t="s">
        <v>500</v>
      </c>
      <c r="J10" s="280" t="s">
        <v>503</v>
      </c>
      <c r="K10" s="279" t="s">
        <v>502</v>
      </c>
      <c r="L10" s="279" t="s">
        <v>504</v>
      </c>
      <c r="M10" s="279" t="s">
        <v>505</v>
      </c>
      <c r="N10" s="279" t="s">
        <v>506</v>
      </c>
      <c r="O10" s="614"/>
      <c r="P10" s="613"/>
      <c r="Q10" s="617"/>
      <c r="R10" s="616"/>
      <c r="S10" s="617"/>
      <c r="T10" s="616"/>
      <c r="U10" s="614"/>
      <c r="V10" s="614"/>
      <c r="W10" s="614"/>
      <c r="X10" s="614"/>
      <c r="Y10" s="614"/>
      <c r="Z10" s="614"/>
      <c r="AA10" s="614"/>
      <c r="AB10" s="614"/>
      <c r="AC10" s="614"/>
      <c r="AD10" s="614"/>
      <c r="AE10" s="614"/>
      <c r="AF10" s="614"/>
      <c r="AG10" s="614"/>
      <c r="AH10" s="614"/>
      <c r="AI10" s="614"/>
      <c r="AJ10" s="614"/>
      <c r="AK10" s="614"/>
      <c r="AL10" s="614"/>
      <c r="AM10" s="614"/>
      <c r="AN10" s="614"/>
      <c r="AO10" s="614"/>
      <c r="AP10" s="614"/>
      <c r="AQ10" s="614"/>
      <c r="AR10" s="614"/>
      <c r="AS10" s="614"/>
      <c r="AT10" s="614"/>
      <c r="AU10" s="614"/>
      <c r="AV10" s="614"/>
      <c r="AW10" s="614"/>
      <c r="AX10" s="614"/>
      <c r="AY10" s="614"/>
      <c r="AZ10" s="614"/>
      <c r="BA10" s="614"/>
      <c r="BB10" s="614"/>
      <c r="BC10" s="614"/>
      <c r="BD10" s="614"/>
      <c r="BE10" s="614"/>
      <c r="BF10" s="614"/>
      <c r="BG10" s="614"/>
      <c r="BH10" s="614"/>
      <c r="BI10" s="614"/>
      <c r="BJ10" s="614"/>
      <c r="BK10" s="614"/>
      <c r="BL10" s="614"/>
      <c r="BM10" s="614"/>
      <c r="BN10" s="614"/>
      <c r="BO10" s="614"/>
      <c r="BP10" s="614"/>
      <c r="BQ10" s="614"/>
      <c r="BR10" s="614"/>
      <c r="BS10" s="614"/>
      <c r="BT10" s="614"/>
      <c r="BU10" s="614"/>
      <c r="BV10" s="614"/>
      <c r="BW10" s="614"/>
      <c r="BX10" s="614"/>
      <c r="BY10" s="614"/>
      <c r="BZ10" s="614"/>
      <c r="CA10" s="614"/>
      <c r="CB10" s="614"/>
      <c r="CC10" s="614"/>
      <c r="CD10" s="614"/>
      <c r="CE10" s="614"/>
      <c r="CF10" s="614"/>
      <c r="CG10" s="614"/>
      <c r="CH10" s="614"/>
      <c r="CI10" s="614"/>
      <c r="CJ10" s="614"/>
    </row>
    <row r="11" spans="1:88" x14ac:dyDescent="0.25">
      <c r="A11" s="25"/>
      <c r="B11" s="281"/>
      <c r="C11" s="281"/>
      <c r="D11" s="281"/>
      <c r="E11" s="281"/>
      <c r="F11" s="281"/>
      <c r="G11" s="281"/>
      <c r="H11" s="281"/>
      <c r="I11" s="281"/>
      <c r="J11" s="281"/>
      <c r="K11" s="281"/>
      <c r="L11" s="281"/>
      <c r="M11" s="281"/>
      <c r="N11" s="281"/>
    </row>
    <row r="12" spans="1:88" s="27" customFormat="1" x14ac:dyDescent="0.25">
      <c r="A12" s="391" t="s">
        <v>89</v>
      </c>
      <c r="B12" s="392">
        <v>1450752</v>
      </c>
      <c r="C12" s="393">
        <v>10383333</v>
      </c>
      <c r="D12" s="393">
        <v>11381608</v>
      </c>
      <c r="E12" s="393">
        <v>12800000</v>
      </c>
      <c r="F12" s="393">
        <v>12800000</v>
      </c>
      <c r="G12" s="393">
        <f>18867852+5524849-G13</f>
        <v>22992701</v>
      </c>
      <c r="H12" s="393">
        <f>21923083</f>
        <v>21923083</v>
      </c>
      <c r="I12" s="393">
        <f>21923083</f>
        <v>21923083</v>
      </c>
      <c r="J12" s="393">
        <f>23901564+2</f>
        <v>23901566</v>
      </c>
      <c r="K12" s="393">
        <v>25999231.584457908</v>
      </c>
      <c r="L12" s="393">
        <v>25999231.584457908</v>
      </c>
      <c r="M12" s="393">
        <v>24007033.43</v>
      </c>
      <c r="N12" s="393">
        <v>18912819.93</v>
      </c>
      <c r="O12" s="613"/>
      <c r="P12" s="613"/>
      <c r="Q12" s="617"/>
      <c r="R12" s="616"/>
      <c r="S12" s="617"/>
      <c r="T12" s="616"/>
      <c r="U12" s="613"/>
      <c r="V12" s="613"/>
      <c r="W12" s="613"/>
      <c r="X12" s="613"/>
      <c r="Y12" s="613"/>
      <c r="Z12" s="613"/>
      <c r="AA12" s="613"/>
      <c r="AB12" s="613"/>
      <c r="AC12" s="613"/>
      <c r="AD12" s="613"/>
      <c r="AE12" s="613"/>
      <c r="AF12" s="613"/>
      <c r="AG12" s="613"/>
      <c r="AH12" s="613"/>
      <c r="AI12" s="613"/>
      <c r="AJ12" s="613"/>
      <c r="AK12" s="613"/>
      <c r="AL12" s="613"/>
      <c r="AM12" s="613"/>
      <c r="AN12" s="613"/>
      <c r="AO12" s="613"/>
      <c r="AP12" s="613"/>
      <c r="AQ12" s="613"/>
      <c r="AR12" s="613"/>
      <c r="AS12" s="613"/>
      <c r="AT12" s="613"/>
      <c r="AU12" s="613"/>
      <c r="AV12" s="613"/>
      <c r="AW12" s="613"/>
      <c r="AX12" s="613"/>
      <c r="AY12" s="613"/>
      <c r="AZ12" s="613"/>
      <c r="BA12" s="613"/>
      <c r="BB12" s="613"/>
      <c r="BC12" s="613"/>
      <c r="BD12" s="613"/>
      <c r="BE12" s="613"/>
      <c r="BF12" s="613"/>
      <c r="BG12" s="613"/>
      <c r="BH12" s="613"/>
      <c r="BI12" s="613"/>
      <c r="BJ12" s="613"/>
      <c r="BK12" s="613"/>
      <c r="BL12" s="613"/>
      <c r="BM12" s="613"/>
      <c r="BN12" s="613"/>
      <c r="BO12" s="613"/>
      <c r="BP12" s="613"/>
      <c r="BQ12" s="613"/>
      <c r="BR12" s="613"/>
      <c r="BS12" s="613"/>
      <c r="BT12" s="613"/>
      <c r="BU12" s="613"/>
      <c r="BV12" s="613"/>
      <c r="BW12" s="613"/>
      <c r="BX12" s="613"/>
      <c r="BY12" s="613"/>
      <c r="BZ12" s="613"/>
      <c r="CA12" s="613"/>
      <c r="CB12" s="613"/>
      <c r="CC12" s="613"/>
      <c r="CD12" s="613"/>
      <c r="CE12" s="613"/>
      <c r="CF12" s="613"/>
      <c r="CG12" s="613"/>
      <c r="CH12" s="613"/>
      <c r="CI12" s="613"/>
      <c r="CJ12" s="613"/>
    </row>
    <row r="13" spans="1:88" s="28" customFormat="1" x14ac:dyDescent="0.25">
      <c r="A13" s="394" t="s">
        <v>548</v>
      </c>
      <c r="B13" s="395">
        <v>0</v>
      </c>
      <c r="C13" s="396">
        <v>0</v>
      </c>
      <c r="D13" s="396">
        <v>0</v>
      </c>
      <c r="E13" s="396">
        <v>2200000</v>
      </c>
      <c r="F13" s="396">
        <v>2200000</v>
      </c>
      <c r="G13" s="396">
        <v>1400000</v>
      </c>
      <c r="H13" s="396">
        <v>5000000</v>
      </c>
      <c r="I13" s="396">
        <v>5000000</v>
      </c>
      <c r="J13" s="396">
        <v>3900000</v>
      </c>
      <c r="K13" s="396">
        <v>3900000</v>
      </c>
      <c r="L13" s="396">
        <v>3900000</v>
      </c>
      <c r="M13" s="396">
        <v>3900000</v>
      </c>
      <c r="N13" s="396">
        <v>3900000</v>
      </c>
      <c r="O13" s="615"/>
      <c r="P13" s="613"/>
      <c r="Q13" s="617"/>
      <c r="R13" s="616"/>
      <c r="S13" s="617"/>
      <c r="T13" s="616"/>
      <c r="U13" s="615"/>
      <c r="V13" s="615"/>
      <c r="W13" s="615"/>
      <c r="X13" s="615"/>
      <c r="Y13" s="615"/>
      <c r="Z13" s="615"/>
      <c r="AA13" s="615"/>
      <c r="AB13" s="615"/>
      <c r="AC13" s="615"/>
      <c r="AD13" s="615"/>
      <c r="AE13" s="615"/>
      <c r="AF13" s="615"/>
      <c r="AG13" s="615"/>
      <c r="AH13" s="615"/>
      <c r="AI13" s="615"/>
      <c r="AJ13" s="615"/>
      <c r="AK13" s="615"/>
      <c r="AL13" s="615"/>
      <c r="AM13" s="615"/>
      <c r="AN13" s="615"/>
      <c r="AO13" s="615"/>
      <c r="AP13" s="615"/>
      <c r="AQ13" s="615"/>
      <c r="AR13" s="615"/>
      <c r="AS13" s="615"/>
      <c r="AT13" s="615"/>
      <c r="AU13" s="615"/>
      <c r="AV13" s="615"/>
      <c r="AW13" s="615"/>
      <c r="AX13" s="615"/>
      <c r="AY13" s="615"/>
      <c r="AZ13" s="615"/>
      <c r="BA13" s="615"/>
      <c r="BB13" s="615"/>
      <c r="BC13" s="615"/>
      <c r="BD13" s="615"/>
      <c r="BE13" s="615"/>
      <c r="BF13" s="615"/>
      <c r="BG13" s="615"/>
      <c r="BH13" s="615"/>
      <c r="BI13" s="615"/>
      <c r="BJ13" s="615"/>
      <c r="BK13" s="615"/>
      <c r="BL13" s="615"/>
      <c r="BM13" s="615"/>
      <c r="BN13" s="615"/>
      <c r="BO13" s="615"/>
      <c r="BP13" s="615"/>
      <c r="BQ13" s="615"/>
      <c r="BR13" s="615"/>
      <c r="BS13" s="615"/>
      <c r="BT13" s="615"/>
      <c r="BU13" s="615"/>
      <c r="BV13" s="615"/>
      <c r="BW13" s="615"/>
      <c r="BX13" s="615"/>
      <c r="BY13" s="615"/>
      <c r="BZ13" s="615"/>
      <c r="CA13" s="615"/>
      <c r="CB13" s="615"/>
      <c r="CC13" s="615"/>
      <c r="CD13" s="615"/>
      <c r="CE13" s="615"/>
      <c r="CF13" s="615"/>
      <c r="CG13" s="615"/>
      <c r="CH13" s="615"/>
      <c r="CI13" s="615"/>
      <c r="CJ13" s="615"/>
    </row>
    <row r="14" spans="1:88" s="27" customFormat="1" x14ac:dyDescent="0.25">
      <c r="A14" s="29" t="s">
        <v>90</v>
      </c>
      <c r="B14" s="282">
        <f>SUM(B12:B13)</f>
        <v>1450752</v>
      </c>
      <c r="C14" s="282">
        <f t="shared" ref="C14:N14" si="0">SUM(C12:C13)</f>
        <v>10383333</v>
      </c>
      <c r="D14" s="282">
        <f t="shared" si="0"/>
        <v>11381608</v>
      </c>
      <c r="E14" s="282">
        <f t="shared" si="0"/>
        <v>15000000</v>
      </c>
      <c r="F14" s="282">
        <f t="shared" si="0"/>
        <v>15000000</v>
      </c>
      <c r="G14" s="282">
        <f t="shared" si="0"/>
        <v>24392701</v>
      </c>
      <c r="H14" s="282">
        <f t="shared" si="0"/>
        <v>26923083</v>
      </c>
      <c r="I14" s="282">
        <f t="shared" si="0"/>
        <v>26923083</v>
      </c>
      <c r="J14" s="282">
        <f t="shared" si="0"/>
        <v>27801566</v>
      </c>
      <c r="K14" s="282">
        <f t="shared" si="0"/>
        <v>29899231.584457908</v>
      </c>
      <c r="L14" s="282">
        <f t="shared" si="0"/>
        <v>29899231.584457908</v>
      </c>
      <c r="M14" s="282">
        <f>SUM(M12:M13)</f>
        <v>27907033.43</v>
      </c>
      <c r="N14" s="282">
        <f t="shared" si="0"/>
        <v>22812819.93</v>
      </c>
      <c r="O14" s="613"/>
      <c r="P14" s="613"/>
      <c r="Q14" s="617"/>
      <c r="R14" s="616"/>
      <c r="S14" s="617"/>
      <c r="T14" s="616"/>
      <c r="U14" s="613"/>
      <c r="V14" s="613"/>
      <c r="W14" s="613"/>
      <c r="X14" s="613"/>
      <c r="Y14" s="613"/>
      <c r="Z14" s="613"/>
      <c r="AA14" s="613"/>
      <c r="AB14" s="613"/>
      <c r="AC14" s="613"/>
      <c r="AD14" s="613"/>
      <c r="AE14" s="613"/>
      <c r="AF14" s="613"/>
      <c r="AG14" s="613"/>
      <c r="AH14" s="613"/>
      <c r="AI14" s="613"/>
      <c r="AJ14" s="613"/>
      <c r="AK14" s="613"/>
      <c r="AL14" s="613"/>
      <c r="AM14" s="613"/>
      <c r="AN14" s="613"/>
      <c r="AO14" s="613"/>
      <c r="AP14" s="613"/>
      <c r="AQ14" s="613"/>
      <c r="AR14" s="613"/>
      <c r="AS14" s="613"/>
      <c r="AT14" s="613"/>
      <c r="AU14" s="613"/>
      <c r="AV14" s="613"/>
      <c r="AW14" s="613"/>
      <c r="AX14" s="613"/>
      <c r="AY14" s="613"/>
      <c r="AZ14" s="613"/>
      <c r="BA14" s="613"/>
      <c r="BB14" s="613"/>
      <c r="BC14" s="613"/>
      <c r="BD14" s="613"/>
      <c r="BE14" s="613"/>
      <c r="BF14" s="613"/>
      <c r="BG14" s="613"/>
      <c r="BH14" s="613"/>
      <c r="BI14" s="613"/>
      <c r="BJ14" s="613"/>
      <c r="BK14" s="613"/>
      <c r="BL14" s="613"/>
      <c r="BM14" s="613"/>
      <c r="BN14" s="613"/>
      <c r="BO14" s="613"/>
      <c r="BP14" s="613"/>
      <c r="BQ14" s="613"/>
      <c r="BR14" s="613"/>
      <c r="BS14" s="613"/>
      <c r="BT14" s="613"/>
      <c r="BU14" s="613"/>
      <c r="BV14" s="613"/>
      <c r="BW14" s="613"/>
      <c r="BX14" s="613"/>
      <c r="BY14" s="613"/>
      <c r="BZ14" s="613"/>
      <c r="CA14" s="613"/>
      <c r="CB14" s="613"/>
      <c r="CC14" s="613"/>
      <c r="CD14" s="613"/>
      <c r="CE14" s="613"/>
      <c r="CF14" s="613"/>
      <c r="CG14" s="613"/>
      <c r="CH14" s="613"/>
      <c r="CI14" s="613"/>
      <c r="CJ14" s="613"/>
    </row>
    <row r="15" spans="1:88" s="27" customFormat="1" x14ac:dyDescent="0.25">
      <c r="A15" s="29"/>
      <c r="B15" s="283"/>
      <c r="C15" s="283"/>
      <c r="D15" s="283"/>
      <c r="E15" s="283"/>
      <c r="F15" s="283"/>
      <c r="G15" s="283"/>
      <c r="H15" s="283"/>
      <c r="I15" s="283"/>
      <c r="J15" s="283"/>
      <c r="K15" s="283"/>
      <c r="L15" s="283"/>
      <c r="M15" s="283"/>
      <c r="N15" s="283"/>
      <c r="O15" s="613"/>
      <c r="P15" s="613"/>
      <c r="Q15" s="617"/>
      <c r="R15" s="616"/>
      <c r="S15" s="617"/>
      <c r="T15" s="616"/>
      <c r="U15" s="613"/>
      <c r="V15" s="613"/>
      <c r="W15" s="613"/>
      <c r="X15" s="613"/>
      <c r="Y15" s="613"/>
      <c r="Z15" s="613"/>
      <c r="AA15" s="613"/>
      <c r="AB15" s="613"/>
      <c r="AC15" s="613"/>
      <c r="AD15" s="613"/>
      <c r="AE15" s="613"/>
      <c r="AF15" s="613"/>
      <c r="AG15" s="613"/>
      <c r="AH15" s="613"/>
      <c r="AI15" s="613"/>
      <c r="AJ15" s="613"/>
      <c r="AK15" s="613"/>
      <c r="AL15" s="613"/>
      <c r="AM15" s="613"/>
      <c r="AN15" s="613"/>
      <c r="AO15" s="613"/>
      <c r="AP15" s="613"/>
      <c r="AQ15" s="613"/>
      <c r="AR15" s="613"/>
      <c r="AS15" s="613"/>
      <c r="AT15" s="613"/>
      <c r="AU15" s="613"/>
      <c r="AV15" s="613"/>
      <c r="AW15" s="613"/>
      <c r="AX15" s="613"/>
      <c r="AY15" s="613"/>
      <c r="AZ15" s="613"/>
      <c r="BA15" s="613"/>
      <c r="BB15" s="613"/>
      <c r="BC15" s="613"/>
      <c r="BD15" s="613"/>
      <c r="BE15" s="613"/>
      <c r="BF15" s="613"/>
      <c r="BG15" s="613"/>
      <c r="BH15" s="613"/>
      <c r="BI15" s="613"/>
      <c r="BJ15" s="613"/>
      <c r="BK15" s="613"/>
      <c r="BL15" s="613"/>
      <c r="BM15" s="613"/>
      <c r="BN15" s="613"/>
      <c r="BO15" s="613"/>
      <c r="BP15" s="613"/>
      <c r="BQ15" s="613"/>
      <c r="BR15" s="613"/>
      <c r="BS15" s="613"/>
      <c r="BT15" s="613"/>
      <c r="BU15" s="613"/>
      <c r="BV15" s="613"/>
      <c r="BW15" s="613"/>
      <c r="BX15" s="613"/>
      <c r="BY15" s="613"/>
      <c r="BZ15" s="613"/>
      <c r="CA15" s="613"/>
      <c r="CB15" s="613"/>
      <c r="CC15" s="613"/>
      <c r="CD15" s="613"/>
      <c r="CE15" s="613"/>
      <c r="CF15" s="613"/>
      <c r="CG15" s="613"/>
      <c r="CH15" s="613"/>
      <c r="CI15" s="613"/>
      <c r="CJ15" s="613"/>
    </row>
    <row r="16" spans="1:88" s="27" customFormat="1" x14ac:dyDescent="0.25">
      <c r="A16" s="397" t="s">
        <v>91</v>
      </c>
      <c r="B16" s="398">
        <v>1400000</v>
      </c>
      <c r="C16" s="398">
        <v>1500000</v>
      </c>
      <c r="D16" s="398">
        <v>4086899</v>
      </c>
      <c r="E16" s="398">
        <v>250000</v>
      </c>
      <c r="F16" s="398">
        <v>250000</v>
      </c>
      <c r="G16" s="398">
        <f>2923608</f>
        <v>2923608</v>
      </c>
      <c r="H16" s="398">
        <v>4428027</v>
      </c>
      <c r="I16" s="398">
        <v>4428027</v>
      </c>
      <c r="J16" s="398">
        <v>10418188</v>
      </c>
      <c r="K16" s="398">
        <v>3824884.7926267283</v>
      </c>
      <c r="L16" s="398">
        <v>3824884.7926267283</v>
      </c>
      <c r="M16" s="398">
        <v>35336035</v>
      </c>
      <c r="N16" s="398">
        <v>1950000</v>
      </c>
      <c r="O16" s="613"/>
      <c r="P16" s="613"/>
      <c r="Q16" s="617"/>
      <c r="R16" s="616"/>
      <c r="S16" s="617"/>
      <c r="T16" s="616"/>
      <c r="U16" s="613"/>
      <c r="V16" s="613"/>
      <c r="W16" s="613"/>
      <c r="X16" s="613"/>
      <c r="Y16" s="613"/>
      <c r="Z16" s="613"/>
      <c r="AA16" s="613"/>
      <c r="AB16" s="613"/>
      <c r="AC16" s="613"/>
      <c r="AD16" s="613"/>
      <c r="AE16" s="613"/>
      <c r="AF16" s="613"/>
      <c r="AG16" s="613"/>
      <c r="AH16" s="613"/>
      <c r="AI16" s="613"/>
      <c r="AJ16" s="613"/>
      <c r="AK16" s="613"/>
      <c r="AL16" s="613"/>
      <c r="AM16" s="613"/>
      <c r="AN16" s="613"/>
      <c r="AO16" s="613"/>
      <c r="AP16" s="613"/>
      <c r="AQ16" s="613"/>
      <c r="AR16" s="613"/>
      <c r="AS16" s="613"/>
      <c r="AT16" s="613"/>
      <c r="AU16" s="613"/>
      <c r="AV16" s="613"/>
      <c r="AW16" s="613"/>
      <c r="AX16" s="613"/>
      <c r="AY16" s="613"/>
      <c r="AZ16" s="613"/>
      <c r="BA16" s="613"/>
      <c r="BB16" s="613"/>
      <c r="BC16" s="613"/>
      <c r="BD16" s="613"/>
      <c r="BE16" s="613"/>
      <c r="BF16" s="613"/>
      <c r="BG16" s="613"/>
      <c r="BH16" s="613"/>
      <c r="BI16" s="613"/>
      <c r="BJ16" s="613"/>
      <c r="BK16" s="613"/>
      <c r="BL16" s="613"/>
      <c r="BM16" s="613"/>
      <c r="BN16" s="613"/>
      <c r="BO16" s="613"/>
      <c r="BP16" s="613"/>
      <c r="BQ16" s="613"/>
      <c r="BR16" s="613"/>
      <c r="BS16" s="613"/>
      <c r="BT16" s="613"/>
      <c r="BU16" s="613"/>
      <c r="BV16" s="613"/>
      <c r="BW16" s="613"/>
      <c r="BX16" s="613"/>
      <c r="BY16" s="613"/>
      <c r="BZ16" s="613"/>
      <c r="CA16" s="613"/>
      <c r="CB16" s="613"/>
      <c r="CC16" s="613"/>
      <c r="CD16" s="613"/>
      <c r="CE16" s="613"/>
      <c r="CF16" s="613"/>
      <c r="CG16" s="613"/>
      <c r="CH16" s="613"/>
      <c r="CI16" s="613"/>
      <c r="CJ16" s="613"/>
    </row>
    <row r="17" spans="1:88" s="27" customFormat="1" x14ac:dyDescent="0.25">
      <c r="A17" s="397" t="s">
        <v>549</v>
      </c>
      <c r="B17" s="398"/>
      <c r="C17" s="398"/>
      <c r="D17" s="398"/>
      <c r="E17" s="398"/>
      <c r="F17" s="398"/>
      <c r="G17" s="398">
        <v>22029890</v>
      </c>
      <c r="H17" s="398">
        <v>0</v>
      </c>
      <c r="I17" s="398">
        <v>0</v>
      </c>
      <c r="J17" s="398">
        <v>4717550</v>
      </c>
      <c r="K17" s="398">
        <v>0</v>
      </c>
      <c r="L17" s="398">
        <v>0</v>
      </c>
      <c r="M17" s="398">
        <v>0</v>
      </c>
      <c r="N17" s="398">
        <v>0</v>
      </c>
      <c r="O17" s="613"/>
      <c r="P17" s="613"/>
      <c r="Q17" s="617"/>
      <c r="R17" s="616"/>
      <c r="S17" s="617"/>
      <c r="T17" s="616"/>
      <c r="U17" s="613"/>
      <c r="V17" s="613"/>
      <c r="W17" s="613"/>
      <c r="X17" s="613"/>
      <c r="Y17" s="613"/>
      <c r="Z17" s="613"/>
      <c r="AA17" s="613"/>
      <c r="AB17" s="613"/>
      <c r="AC17" s="613"/>
      <c r="AD17" s="613"/>
      <c r="AE17" s="613"/>
      <c r="AF17" s="613"/>
      <c r="AG17" s="613"/>
      <c r="AH17" s="613"/>
      <c r="AI17" s="613"/>
      <c r="AJ17" s="613"/>
      <c r="AK17" s="613"/>
      <c r="AL17" s="613"/>
      <c r="AM17" s="613"/>
      <c r="AN17" s="613"/>
      <c r="AO17" s="613"/>
      <c r="AP17" s="613"/>
      <c r="AQ17" s="613"/>
      <c r="AR17" s="613"/>
      <c r="AS17" s="613"/>
      <c r="AT17" s="613"/>
      <c r="AU17" s="613"/>
      <c r="AV17" s="613"/>
      <c r="AW17" s="613"/>
      <c r="AX17" s="613"/>
      <c r="AY17" s="613"/>
      <c r="AZ17" s="613"/>
      <c r="BA17" s="613"/>
      <c r="BB17" s="613"/>
      <c r="BC17" s="613"/>
      <c r="BD17" s="613"/>
      <c r="BE17" s="613"/>
      <c r="BF17" s="613"/>
      <c r="BG17" s="613"/>
      <c r="BH17" s="613"/>
      <c r="BI17" s="613"/>
      <c r="BJ17" s="613"/>
      <c r="BK17" s="613"/>
      <c r="BL17" s="613"/>
      <c r="BM17" s="613"/>
      <c r="BN17" s="613"/>
      <c r="BO17" s="613"/>
      <c r="BP17" s="613"/>
      <c r="BQ17" s="613"/>
      <c r="BR17" s="613"/>
      <c r="BS17" s="613"/>
      <c r="BT17" s="613"/>
      <c r="BU17" s="613"/>
      <c r="BV17" s="613"/>
      <c r="BW17" s="613"/>
      <c r="BX17" s="613"/>
      <c r="BY17" s="613"/>
      <c r="BZ17" s="613"/>
      <c r="CA17" s="613"/>
      <c r="CB17" s="613"/>
      <c r="CC17" s="613"/>
      <c r="CD17" s="613"/>
      <c r="CE17" s="613"/>
      <c r="CF17" s="613"/>
      <c r="CG17" s="613"/>
      <c r="CH17" s="613"/>
      <c r="CI17" s="613"/>
      <c r="CJ17" s="613"/>
    </row>
    <row r="18" spans="1:88" x14ac:dyDescent="0.25">
      <c r="A18" s="397" t="s">
        <v>550</v>
      </c>
      <c r="B18" s="398"/>
      <c r="C18" s="398"/>
      <c r="D18" s="398"/>
      <c r="E18" s="398"/>
      <c r="F18" s="398"/>
      <c r="G18" s="398">
        <v>5568578</v>
      </c>
      <c r="H18" s="398">
        <v>0</v>
      </c>
      <c r="I18" s="398">
        <v>0</v>
      </c>
      <c r="J18" s="398">
        <v>12404426</v>
      </c>
      <c r="K18" s="398">
        <v>0</v>
      </c>
      <c r="L18" s="398">
        <v>0</v>
      </c>
      <c r="M18" s="398">
        <v>0</v>
      </c>
      <c r="N18" s="398">
        <v>0</v>
      </c>
    </row>
    <row r="19" spans="1:88" x14ac:dyDescent="0.25">
      <c r="A19" s="397" t="s">
        <v>92</v>
      </c>
      <c r="B19" s="398">
        <v>115331</v>
      </c>
      <c r="C19" s="398">
        <v>250000</v>
      </c>
      <c r="D19" s="398">
        <v>209030</v>
      </c>
      <c r="E19" s="398">
        <v>250000</v>
      </c>
      <c r="F19" s="398">
        <v>250000</v>
      </c>
      <c r="G19" s="398">
        <v>136678</v>
      </c>
      <c r="H19" s="398">
        <v>150000</v>
      </c>
      <c r="I19" s="398">
        <v>150000</v>
      </c>
      <c r="J19" s="398">
        <v>213727</v>
      </c>
      <c r="K19" s="398">
        <v>200000</v>
      </c>
      <c r="L19" s="398">
        <v>200000</v>
      </c>
      <c r="M19" s="398">
        <v>250000</v>
      </c>
      <c r="N19" s="398">
        <v>250000</v>
      </c>
    </row>
    <row r="20" spans="1:88" x14ac:dyDescent="0.25">
      <c r="A20" s="399" t="s">
        <v>93</v>
      </c>
      <c r="B20" s="400">
        <v>0</v>
      </c>
      <c r="C20" s="400">
        <v>0</v>
      </c>
      <c r="D20" s="400">
        <v>0</v>
      </c>
      <c r="E20" s="400">
        <v>0</v>
      </c>
      <c r="F20" s="400">
        <v>0</v>
      </c>
      <c r="G20" s="400">
        <v>0</v>
      </c>
      <c r="H20" s="400">
        <v>0</v>
      </c>
      <c r="I20" s="400">
        <v>0</v>
      </c>
      <c r="J20" s="400">
        <v>0</v>
      </c>
      <c r="K20" s="400">
        <v>0</v>
      </c>
      <c r="L20" s="400">
        <v>0</v>
      </c>
      <c r="M20" s="400">
        <v>0</v>
      </c>
      <c r="N20" s="400">
        <v>0</v>
      </c>
    </row>
    <row r="21" spans="1:88" x14ac:dyDescent="0.25">
      <c r="A21" s="29" t="s">
        <v>94</v>
      </c>
      <c r="B21" s="283">
        <f>SUM(B14:B20)</f>
        <v>2966083</v>
      </c>
      <c r="C21" s="283">
        <f t="shared" ref="C21:N21" si="1">SUM(C14:C20)</f>
        <v>12133333</v>
      </c>
      <c r="D21" s="283">
        <f t="shared" si="1"/>
        <v>15677537</v>
      </c>
      <c r="E21" s="283">
        <f>SUM(E14:E20)</f>
        <v>15500000</v>
      </c>
      <c r="F21" s="283">
        <f t="shared" si="1"/>
        <v>15500000</v>
      </c>
      <c r="G21" s="283">
        <f t="shared" si="1"/>
        <v>55051455</v>
      </c>
      <c r="H21" s="283">
        <f t="shared" si="1"/>
        <v>31501110</v>
      </c>
      <c r="I21" s="283">
        <f t="shared" si="1"/>
        <v>31501110</v>
      </c>
      <c r="J21" s="283">
        <f t="shared" si="1"/>
        <v>55555457</v>
      </c>
      <c r="K21" s="283">
        <f t="shared" si="1"/>
        <v>33924116.377084635</v>
      </c>
      <c r="L21" s="283">
        <f>SUM(L14:L20)</f>
        <v>33924116.377084635</v>
      </c>
      <c r="M21" s="283">
        <f>SUM(M14:M20)</f>
        <v>63493068.43</v>
      </c>
      <c r="N21" s="283">
        <f t="shared" si="1"/>
        <v>25012819.93</v>
      </c>
    </row>
    <row r="22" spans="1:88" x14ac:dyDescent="0.25">
      <c r="A22" s="29"/>
      <c r="B22" s="283"/>
      <c r="C22" s="283"/>
      <c r="D22" s="283"/>
      <c r="E22" s="283"/>
      <c r="F22" s="283"/>
      <c r="G22" s="283"/>
      <c r="H22" s="283"/>
      <c r="I22" s="283"/>
      <c r="J22" s="283"/>
      <c r="K22" s="283"/>
      <c r="L22" s="283"/>
      <c r="M22" s="283"/>
      <c r="N22" s="283"/>
    </row>
    <row r="23" spans="1:88" x14ac:dyDescent="0.25">
      <c r="A23" s="397" t="s">
        <v>95</v>
      </c>
      <c r="B23" s="398">
        <v>0</v>
      </c>
      <c r="C23" s="398">
        <v>0</v>
      </c>
      <c r="D23" s="398">
        <v>0</v>
      </c>
      <c r="E23" s="398">
        <v>0</v>
      </c>
      <c r="F23" s="398">
        <v>0</v>
      </c>
      <c r="G23" s="398">
        <v>0</v>
      </c>
      <c r="H23" s="398">
        <v>0</v>
      </c>
      <c r="I23" s="398">
        <v>0</v>
      </c>
      <c r="J23" s="398">
        <v>0</v>
      </c>
      <c r="K23" s="398">
        <v>0</v>
      </c>
      <c r="L23" s="398">
        <v>0</v>
      </c>
      <c r="M23" s="398">
        <v>0</v>
      </c>
      <c r="N23" s="398">
        <v>0</v>
      </c>
    </row>
    <row r="24" spans="1:88" s="27" customFormat="1" x14ac:dyDescent="0.25">
      <c r="A24" s="397" t="s">
        <v>96</v>
      </c>
      <c r="B24" s="398">
        <v>0</v>
      </c>
      <c r="C24" s="398">
        <v>0</v>
      </c>
      <c r="D24" s="398">
        <v>0</v>
      </c>
      <c r="E24" s="398">
        <v>0</v>
      </c>
      <c r="F24" s="398">
        <v>0</v>
      </c>
      <c r="G24" s="398">
        <v>0</v>
      </c>
      <c r="H24" s="398">
        <v>0</v>
      </c>
      <c r="I24" s="398">
        <v>0</v>
      </c>
      <c r="J24" s="398">
        <v>53312</v>
      </c>
      <c r="K24" s="398">
        <v>0</v>
      </c>
      <c r="L24" s="398">
        <v>0</v>
      </c>
      <c r="M24" s="398">
        <v>40740.589999999997</v>
      </c>
      <c r="N24" s="398">
        <v>31852.77</v>
      </c>
      <c r="O24" s="613"/>
      <c r="P24" s="613"/>
      <c r="Q24" s="617"/>
      <c r="R24" s="616"/>
      <c r="S24" s="617"/>
      <c r="T24" s="616"/>
      <c r="U24" s="613"/>
      <c r="V24" s="613"/>
      <c r="W24" s="613"/>
      <c r="X24" s="613"/>
      <c r="Y24" s="613"/>
      <c r="Z24" s="613"/>
      <c r="AA24" s="613"/>
      <c r="AB24" s="613"/>
      <c r="AC24" s="613"/>
      <c r="AD24" s="613"/>
      <c r="AE24" s="613"/>
      <c r="AF24" s="613"/>
      <c r="AG24" s="613"/>
      <c r="AH24" s="613"/>
      <c r="AI24" s="613"/>
      <c r="AJ24" s="613"/>
      <c r="AK24" s="613"/>
      <c r="AL24" s="613"/>
      <c r="AM24" s="613"/>
      <c r="AN24" s="613"/>
      <c r="AO24" s="613"/>
      <c r="AP24" s="613"/>
      <c r="AQ24" s="613"/>
      <c r="AR24" s="613"/>
      <c r="AS24" s="613"/>
      <c r="AT24" s="613"/>
      <c r="AU24" s="613"/>
      <c r="AV24" s="613"/>
      <c r="AW24" s="613"/>
      <c r="AX24" s="613"/>
      <c r="AY24" s="613"/>
      <c r="AZ24" s="613"/>
      <c r="BA24" s="613"/>
      <c r="BB24" s="613"/>
      <c r="BC24" s="613"/>
      <c r="BD24" s="613"/>
      <c r="BE24" s="613"/>
      <c r="BF24" s="613"/>
      <c r="BG24" s="613"/>
      <c r="BH24" s="613"/>
      <c r="BI24" s="613"/>
      <c r="BJ24" s="613"/>
      <c r="BK24" s="613"/>
      <c r="BL24" s="613"/>
      <c r="BM24" s="613"/>
      <c r="BN24" s="613"/>
      <c r="BO24" s="613"/>
      <c r="BP24" s="613"/>
      <c r="BQ24" s="613"/>
      <c r="BR24" s="613"/>
      <c r="BS24" s="613"/>
      <c r="BT24" s="613"/>
      <c r="BU24" s="613"/>
      <c r="BV24" s="613"/>
      <c r="BW24" s="613"/>
      <c r="BX24" s="613"/>
      <c r="BY24" s="613"/>
      <c r="BZ24" s="613"/>
      <c r="CA24" s="613"/>
      <c r="CB24" s="613"/>
      <c r="CC24" s="613"/>
      <c r="CD24" s="613"/>
      <c r="CE24" s="613"/>
      <c r="CF24" s="613"/>
      <c r="CG24" s="613"/>
      <c r="CH24" s="613"/>
      <c r="CI24" s="613"/>
      <c r="CJ24" s="613"/>
    </row>
    <row r="25" spans="1:88" x14ac:dyDescent="0.25">
      <c r="A25" s="401" t="s">
        <v>97</v>
      </c>
      <c r="B25" s="398">
        <v>0</v>
      </c>
      <c r="C25" s="398">
        <v>0</v>
      </c>
      <c r="D25" s="398">
        <v>0</v>
      </c>
      <c r="E25" s="398">
        <v>0</v>
      </c>
      <c r="F25" s="398">
        <v>0</v>
      </c>
      <c r="G25" s="398">
        <v>0</v>
      </c>
      <c r="H25" s="398">
        <v>0</v>
      </c>
      <c r="I25" s="398">
        <v>0</v>
      </c>
      <c r="J25" s="398">
        <v>0</v>
      </c>
      <c r="K25" s="398">
        <v>0</v>
      </c>
      <c r="L25" s="398">
        <v>0</v>
      </c>
      <c r="M25" s="398">
        <v>0</v>
      </c>
      <c r="N25" s="398">
        <v>0</v>
      </c>
    </row>
    <row r="26" spans="1:88" ht="15.75" thickBot="1" x14ac:dyDescent="0.3">
      <c r="A26" s="402" t="s">
        <v>98</v>
      </c>
      <c r="B26" s="284">
        <f>SUM(B21:B25)</f>
        <v>2966083</v>
      </c>
      <c r="C26" s="284">
        <f t="shared" ref="C26:N26" si="2">SUM(C21:C25)</f>
        <v>12133333</v>
      </c>
      <c r="D26" s="284">
        <f t="shared" si="2"/>
        <v>15677537</v>
      </c>
      <c r="E26" s="284">
        <f t="shared" si="2"/>
        <v>15500000</v>
      </c>
      <c r="F26" s="284">
        <f t="shared" si="2"/>
        <v>15500000</v>
      </c>
      <c r="G26" s="284">
        <f t="shared" si="2"/>
        <v>55051455</v>
      </c>
      <c r="H26" s="284">
        <f t="shared" si="2"/>
        <v>31501110</v>
      </c>
      <c r="I26" s="284">
        <f t="shared" si="2"/>
        <v>31501110</v>
      </c>
      <c r="J26" s="284">
        <f t="shared" si="2"/>
        <v>55608769</v>
      </c>
      <c r="K26" s="284">
        <f t="shared" si="2"/>
        <v>33924116.377084635</v>
      </c>
      <c r="L26" s="284">
        <f t="shared" si="2"/>
        <v>33924116.377084635</v>
      </c>
      <c r="M26" s="284">
        <f>SUM(M21:M25)</f>
        <v>63533809.020000003</v>
      </c>
      <c r="N26" s="284">
        <f t="shared" si="2"/>
        <v>25044672.699999999</v>
      </c>
    </row>
    <row r="27" spans="1:88" ht="15.75" thickTop="1" x14ac:dyDescent="0.25">
      <c r="A27" s="25"/>
      <c r="B27" s="281"/>
      <c r="C27" s="281"/>
      <c r="D27" s="281"/>
      <c r="E27" s="281"/>
      <c r="F27" s="281"/>
      <c r="G27" s="281"/>
      <c r="H27" s="281"/>
      <c r="I27" s="281"/>
      <c r="J27" s="281"/>
      <c r="K27" s="281"/>
      <c r="L27" s="281"/>
      <c r="M27" s="281"/>
      <c r="N27" s="281"/>
    </row>
    <row r="28" spans="1:88" x14ac:dyDescent="0.25">
      <c r="A28" s="397" t="s">
        <v>551</v>
      </c>
      <c r="B28" s="398">
        <v>0</v>
      </c>
      <c r="C28" s="398">
        <v>0</v>
      </c>
      <c r="D28" s="398">
        <v>137611</v>
      </c>
      <c r="E28" s="398">
        <v>0</v>
      </c>
      <c r="F28" s="398">
        <v>0</v>
      </c>
      <c r="G28" s="398">
        <v>1570132</v>
      </c>
      <c r="H28" s="398">
        <v>0</v>
      </c>
      <c r="I28" s="398">
        <v>0</v>
      </c>
      <c r="J28" s="398">
        <v>4643541</v>
      </c>
      <c r="K28" s="398">
        <v>1196223.2000000002</v>
      </c>
      <c r="L28" s="398">
        <v>1196223.2000000002</v>
      </c>
      <c r="M28" s="398">
        <v>3494544.0199999996</v>
      </c>
      <c r="N28" s="398">
        <v>1020508</v>
      </c>
    </row>
    <row r="29" spans="1:88" x14ac:dyDescent="0.25">
      <c r="A29" s="397" t="s">
        <v>552</v>
      </c>
      <c r="B29" s="403">
        <v>1868230</v>
      </c>
      <c r="C29" s="403">
        <v>2000000</v>
      </c>
      <c r="D29" s="403">
        <v>5894847</v>
      </c>
      <c r="E29" s="403">
        <v>500000</v>
      </c>
      <c r="F29" s="403">
        <v>500000</v>
      </c>
      <c r="G29" s="403">
        <v>4730337</v>
      </c>
      <c r="H29" s="403">
        <v>4506997</v>
      </c>
      <c r="I29" s="403">
        <v>4506997</v>
      </c>
      <c r="J29" s="403">
        <v>3027456</v>
      </c>
      <c r="K29" s="403">
        <v>4112236.8966666665</v>
      </c>
      <c r="L29" s="403">
        <v>4112236.8966666665</v>
      </c>
      <c r="M29" s="403">
        <v>3418605</v>
      </c>
      <c r="N29" s="403">
        <v>3521163.15</v>
      </c>
    </row>
    <row r="30" spans="1:88" x14ac:dyDescent="0.25">
      <c r="A30" s="397" t="s">
        <v>553</v>
      </c>
      <c r="B30" s="403">
        <f>980389+67465</f>
        <v>1047854</v>
      </c>
      <c r="C30" s="403">
        <f>9833333+250000</f>
        <v>10083333</v>
      </c>
      <c r="D30" s="403">
        <f>9345728+249351</f>
        <v>9595079</v>
      </c>
      <c r="E30" s="403">
        <f>12500000+250000</f>
        <v>12750000</v>
      </c>
      <c r="F30" s="403">
        <f>12500000+250000</f>
        <v>12750000</v>
      </c>
      <c r="G30" s="403">
        <v>16173274</v>
      </c>
      <c r="H30" s="403">
        <f>16490736+150000</f>
        <v>16640736</v>
      </c>
      <c r="I30" s="403">
        <f>16490736+150000</f>
        <v>16640736</v>
      </c>
      <c r="J30" s="403">
        <v>16491811</v>
      </c>
      <c r="K30" s="403">
        <f>22548508.8+150000</f>
        <v>22698508.800000001</v>
      </c>
      <c r="L30" s="403">
        <f>22548508.8+150000</f>
        <v>22698508.800000001</v>
      </c>
      <c r="M30" s="403">
        <v>20560943</v>
      </c>
      <c r="N30" s="403">
        <v>16429319.550000001</v>
      </c>
    </row>
    <row r="31" spans="1:88" x14ac:dyDescent="0.25">
      <c r="A31" s="397" t="s">
        <v>554</v>
      </c>
      <c r="B31" s="403">
        <v>0</v>
      </c>
      <c r="C31" s="403">
        <v>0</v>
      </c>
      <c r="D31" s="403">
        <v>0</v>
      </c>
      <c r="E31" s="403">
        <v>0</v>
      </c>
      <c r="F31" s="403">
        <v>0</v>
      </c>
      <c r="G31" s="403">
        <v>1812942</v>
      </c>
      <c r="H31" s="403">
        <v>0</v>
      </c>
      <c r="I31" s="403">
        <v>0</v>
      </c>
      <c r="J31" s="403">
        <v>21037598</v>
      </c>
      <c r="K31" s="403">
        <v>0</v>
      </c>
      <c r="L31" s="403">
        <v>0</v>
      </c>
      <c r="M31" s="403">
        <v>31986035</v>
      </c>
      <c r="N31" s="403">
        <v>0</v>
      </c>
    </row>
    <row r="32" spans="1:88" x14ac:dyDescent="0.25">
      <c r="A32" s="397" t="s">
        <v>555</v>
      </c>
      <c r="B32" s="403">
        <v>0</v>
      </c>
      <c r="C32" s="403">
        <v>0</v>
      </c>
      <c r="D32" s="403">
        <v>0</v>
      </c>
      <c r="E32" s="403">
        <v>0</v>
      </c>
      <c r="F32" s="403">
        <v>0</v>
      </c>
      <c r="G32" s="403">
        <v>25642665</v>
      </c>
      <c r="H32" s="403">
        <v>0</v>
      </c>
      <c r="I32" s="403">
        <v>0</v>
      </c>
      <c r="J32" s="403">
        <v>2209830</v>
      </c>
      <c r="K32" s="403">
        <v>0</v>
      </c>
      <c r="L32" s="403">
        <v>0</v>
      </c>
      <c r="M32" s="403">
        <v>0</v>
      </c>
      <c r="N32" s="403">
        <v>0</v>
      </c>
    </row>
    <row r="33" spans="1:88" x14ac:dyDescent="0.25">
      <c r="A33" s="397" t="s">
        <v>99</v>
      </c>
      <c r="B33" s="403">
        <v>0</v>
      </c>
      <c r="C33" s="403">
        <v>0</v>
      </c>
      <c r="D33" s="403">
        <v>0</v>
      </c>
      <c r="E33" s="403">
        <v>2200000</v>
      </c>
      <c r="F33" s="403">
        <v>2200000</v>
      </c>
      <c r="G33" s="403">
        <v>0</v>
      </c>
      <c r="H33" s="403">
        <v>0</v>
      </c>
      <c r="I33" s="403">
        <v>0</v>
      </c>
      <c r="J33" s="403">
        <v>0</v>
      </c>
      <c r="K33" s="403">
        <v>0</v>
      </c>
      <c r="L33" s="403">
        <v>0</v>
      </c>
      <c r="M33" s="403">
        <v>0</v>
      </c>
      <c r="N33" s="403">
        <v>0</v>
      </c>
    </row>
    <row r="34" spans="1:88" x14ac:dyDescent="0.25">
      <c r="A34" s="397" t="s">
        <v>100</v>
      </c>
      <c r="B34" s="404">
        <v>0</v>
      </c>
      <c r="C34" s="404">
        <v>0</v>
      </c>
      <c r="D34" s="404">
        <v>0</v>
      </c>
      <c r="E34" s="404">
        <v>0</v>
      </c>
      <c r="F34" s="404">
        <v>0</v>
      </c>
      <c r="G34" s="403">
        <v>4124849</v>
      </c>
      <c r="H34" s="404">
        <v>5303377</v>
      </c>
      <c r="I34" s="404">
        <v>5303377</v>
      </c>
      <c r="J34" s="403">
        <v>4124849</v>
      </c>
      <c r="K34" s="404">
        <v>0</v>
      </c>
      <c r="L34" s="404">
        <v>0</v>
      </c>
      <c r="M34" s="404">
        <v>0</v>
      </c>
      <c r="N34" s="404">
        <v>0</v>
      </c>
    </row>
    <row r="35" spans="1:88" x14ac:dyDescent="0.25">
      <c r="A35" s="397" t="s">
        <v>101</v>
      </c>
      <c r="B35" s="404">
        <v>0</v>
      </c>
      <c r="C35" s="404">
        <v>0</v>
      </c>
      <c r="D35" s="404">
        <v>0</v>
      </c>
      <c r="E35" s="404">
        <v>0</v>
      </c>
      <c r="F35" s="404">
        <v>0</v>
      </c>
      <c r="G35" s="404">
        <v>0</v>
      </c>
      <c r="H35" s="404">
        <v>0</v>
      </c>
      <c r="I35" s="404">
        <v>0</v>
      </c>
      <c r="J35" s="404"/>
      <c r="K35" s="404">
        <v>0</v>
      </c>
      <c r="L35" s="404">
        <v>0</v>
      </c>
      <c r="M35" s="404">
        <v>0</v>
      </c>
      <c r="N35" s="404">
        <v>0</v>
      </c>
    </row>
    <row r="36" spans="1:88" x14ac:dyDescent="0.25">
      <c r="A36" s="401" t="s">
        <v>102</v>
      </c>
      <c r="B36" s="404">
        <v>0</v>
      </c>
      <c r="C36" s="404">
        <v>0</v>
      </c>
      <c r="D36" s="404">
        <v>0</v>
      </c>
      <c r="E36" s="404">
        <v>0</v>
      </c>
      <c r="F36" s="404">
        <v>0</v>
      </c>
      <c r="G36" s="404">
        <v>0</v>
      </c>
      <c r="H36" s="404">
        <v>0</v>
      </c>
      <c r="I36" s="404">
        <v>0</v>
      </c>
      <c r="J36" s="404"/>
      <c r="K36" s="404">
        <v>0</v>
      </c>
      <c r="L36" s="404">
        <v>0</v>
      </c>
      <c r="M36" s="404">
        <v>0</v>
      </c>
      <c r="N36" s="404">
        <v>0</v>
      </c>
    </row>
    <row r="37" spans="1:88" x14ac:dyDescent="0.25">
      <c r="A37" s="30" t="s">
        <v>103</v>
      </c>
      <c r="B37" s="285">
        <f>SUM(B28:B36)</f>
        <v>2916084</v>
      </c>
      <c r="C37" s="285">
        <f t="shared" ref="C37:N37" si="3">SUM(C28:C36)</f>
        <v>12083333</v>
      </c>
      <c r="D37" s="285">
        <f t="shared" si="3"/>
        <v>15627537</v>
      </c>
      <c r="E37" s="285">
        <f t="shared" si="3"/>
        <v>15450000</v>
      </c>
      <c r="F37" s="285">
        <f t="shared" si="3"/>
        <v>15450000</v>
      </c>
      <c r="G37" s="285">
        <f t="shared" si="3"/>
        <v>54054199</v>
      </c>
      <c r="H37" s="285">
        <f t="shared" si="3"/>
        <v>26451110</v>
      </c>
      <c r="I37" s="285">
        <f t="shared" si="3"/>
        <v>26451110</v>
      </c>
      <c r="J37" s="285">
        <f t="shared" si="3"/>
        <v>51535085</v>
      </c>
      <c r="K37" s="285">
        <f t="shared" si="3"/>
        <v>28006968.896666668</v>
      </c>
      <c r="L37" s="285">
        <f t="shared" si="3"/>
        <v>28006968.896666668</v>
      </c>
      <c r="M37" s="285">
        <f>SUM(M28:M36)</f>
        <v>59460127.019999996</v>
      </c>
      <c r="N37" s="285">
        <f t="shared" si="3"/>
        <v>20970990.700000003</v>
      </c>
    </row>
    <row r="38" spans="1:88" x14ac:dyDescent="0.25">
      <c r="A38" s="29"/>
      <c r="B38" s="283"/>
      <c r="C38" s="283"/>
      <c r="D38" s="283"/>
      <c r="E38" s="283"/>
      <c r="F38" s="283"/>
      <c r="G38" s="283"/>
      <c r="H38" s="283"/>
      <c r="I38" s="283"/>
      <c r="J38" s="283"/>
      <c r="K38" s="283"/>
      <c r="L38" s="283"/>
      <c r="M38" s="283"/>
      <c r="N38" s="283"/>
    </row>
    <row r="39" spans="1:88" x14ac:dyDescent="0.25">
      <c r="A39" s="397" t="s">
        <v>104</v>
      </c>
      <c r="B39" s="398">
        <v>0</v>
      </c>
      <c r="C39" s="398">
        <v>0</v>
      </c>
      <c r="D39" s="403">
        <v>0</v>
      </c>
      <c r="E39" s="398">
        <v>0</v>
      </c>
      <c r="F39" s="398">
        <v>0</v>
      </c>
      <c r="G39" s="403">
        <v>947256</v>
      </c>
      <c r="H39" s="398">
        <v>5000000</v>
      </c>
      <c r="I39" s="398">
        <v>5000000</v>
      </c>
      <c r="J39" s="403">
        <v>4023682</v>
      </c>
      <c r="K39" s="403">
        <v>5867147.4804179668</v>
      </c>
      <c r="L39" s="403">
        <v>5867147.4804179668</v>
      </c>
      <c r="M39" s="403">
        <v>4023682</v>
      </c>
      <c r="N39" s="403">
        <v>4023682</v>
      </c>
    </row>
    <row r="40" spans="1:88" x14ac:dyDescent="0.25">
      <c r="A40" s="401" t="s">
        <v>105</v>
      </c>
      <c r="B40" s="398">
        <v>50000</v>
      </c>
      <c r="C40" s="398">
        <v>50000</v>
      </c>
      <c r="D40" s="398">
        <v>50000</v>
      </c>
      <c r="E40" s="398">
        <v>50000</v>
      </c>
      <c r="F40" s="398">
        <v>50000</v>
      </c>
      <c r="G40" s="398">
        <v>50000</v>
      </c>
      <c r="H40" s="398">
        <v>50000</v>
      </c>
      <c r="I40" s="398">
        <v>50000</v>
      </c>
      <c r="J40" s="398">
        <v>50000</v>
      </c>
      <c r="K40" s="398">
        <v>50000</v>
      </c>
      <c r="L40" s="398">
        <v>50000</v>
      </c>
      <c r="M40" s="398">
        <v>50000</v>
      </c>
      <c r="N40" s="398">
        <v>50000</v>
      </c>
    </row>
    <row r="41" spans="1:88" s="27" customFormat="1" x14ac:dyDescent="0.25">
      <c r="A41" s="30" t="s">
        <v>106</v>
      </c>
      <c r="B41" s="285">
        <f>SUM(B39:B40)</f>
        <v>50000</v>
      </c>
      <c r="C41" s="285">
        <f t="shared" ref="C41:N41" si="4">SUM(C39:C40)</f>
        <v>50000</v>
      </c>
      <c r="D41" s="285">
        <f t="shared" si="4"/>
        <v>50000</v>
      </c>
      <c r="E41" s="285">
        <f t="shared" si="4"/>
        <v>50000</v>
      </c>
      <c r="F41" s="285">
        <f t="shared" si="4"/>
        <v>50000</v>
      </c>
      <c r="G41" s="285">
        <f t="shared" si="4"/>
        <v>997256</v>
      </c>
      <c r="H41" s="285">
        <f t="shared" si="4"/>
        <v>5050000</v>
      </c>
      <c r="I41" s="285">
        <f t="shared" si="4"/>
        <v>5050000</v>
      </c>
      <c r="J41" s="285">
        <f t="shared" si="4"/>
        <v>4073682</v>
      </c>
      <c r="K41" s="285">
        <f t="shared" si="4"/>
        <v>5917147.4804179668</v>
      </c>
      <c r="L41" s="285">
        <f t="shared" si="4"/>
        <v>5917147.4804179668</v>
      </c>
      <c r="M41" s="285">
        <f>SUM(M39:M40)</f>
        <v>4073682</v>
      </c>
      <c r="N41" s="285">
        <f t="shared" si="4"/>
        <v>4073682</v>
      </c>
      <c r="O41" s="613"/>
      <c r="P41" s="613"/>
      <c r="Q41" s="617"/>
      <c r="R41" s="616"/>
      <c r="S41" s="617"/>
      <c r="T41" s="616"/>
      <c r="U41" s="613"/>
      <c r="V41" s="613"/>
      <c r="W41" s="613"/>
      <c r="X41" s="613"/>
      <c r="Y41" s="613"/>
      <c r="Z41" s="613"/>
      <c r="AA41" s="613"/>
      <c r="AB41" s="613"/>
      <c r="AC41" s="613"/>
      <c r="AD41" s="613"/>
      <c r="AE41" s="613"/>
      <c r="AF41" s="613"/>
      <c r="AG41" s="613"/>
      <c r="AH41" s="613"/>
      <c r="AI41" s="613"/>
      <c r="AJ41" s="613"/>
      <c r="AK41" s="613"/>
      <c r="AL41" s="613"/>
      <c r="AM41" s="613"/>
      <c r="AN41" s="613"/>
      <c r="AO41" s="613"/>
      <c r="AP41" s="613"/>
      <c r="AQ41" s="613"/>
      <c r="AR41" s="613"/>
      <c r="AS41" s="613"/>
      <c r="AT41" s="613"/>
      <c r="AU41" s="613"/>
      <c r="AV41" s="613"/>
      <c r="AW41" s="613"/>
      <c r="AX41" s="613"/>
      <c r="AY41" s="613"/>
      <c r="AZ41" s="613"/>
      <c r="BA41" s="613"/>
      <c r="BB41" s="613"/>
      <c r="BC41" s="613"/>
      <c r="BD41" s="613"/>
      <c r="BE41" s="613"/>
      <c r="BF41" s="613"/>
      <c r="BG41" s="613"/>
      <c r="BH41" s="613"/>
      <c r="BI41" s="613"/>
      <c r="BJ41" s="613"/>
      <c r="BK41" s="613"/>
      <c r="BL41" s="613"/>
      <c r="BM41" s="613"/>
      <c r="BN41" s="613"/>
      <c r="BO41" s="613"/>
      <c r="BP41" s="613"/>
      <c r="BQ41" s="613"/>
      <c r="BR41" s="613"/>
      <c r="BS41" s="613"/>
      <c r="BT41" s="613"/>
      <c r="BU41" s="613"/>
      <c r="BV41" s="613"/>
      <c r="BW41" s="613"/>
      <c r="BX41" s="613"/>
      <c r="BY41" s="613"/>
      <c r="BZ41" s="613"/>
      <c r="CA41" s="613"/>
      <c r="CB41" s="613"/>
      <c r="CC41" s="613"/>
      <c r="CD41" s="613"/>
      <c r="CE41" s="613"/>
      <c r="CF41" s="613"/>
      <c r="CG41" s="613"/>
      <c r="CH41" s="613"/>
      <c r="CI41" s="613"/>
      <c r="CJ41" s="613"/>
    </row>
    <row r="42" spans="1:88" x14ac:dyDescent="0.25">
      <c r="A42" s="405"/>
      <c r="B42" s="283"/>
      <c r="C42" s="283"/>
      <c r="D42" s="283"/>
      <c r="E42" s="283"/>
      <c r="F42" s="283"/>
      <c r="G42" s="283"/>
      <c r="H42" s="283"/>
      <c r="I42" s="283"/>
      <c r="J42" s="283"/>
      <c r="K42" s="283"/>
      <c r="L42" s="283"/>
      <c r="M42" s="283"/>
      <c r="N42" s="283"/>
    </row>
    <row r="43" spans="1:88" ht="15.75" thickBot="1" x14ac:dyDescent="0.3">
      <c r="A43" s="402" t="s">
        <v>107</v>
      </c>
      <c r="B43" s="284">
        <f>B37+B41</f>
        <v>2966084</v>
      </c>
      <c r="C43" s="284">
        <f t="shared" ref="C43:N43" si="5">C37+C41</f>
        <v>12133333</v>
      </c>
      <c r="D43" s="284">
        <f t="shared" si="5"/>
        <v>15677537</v>
      </c>
      <c r="E43" s="284">
        <f t="shared" si="5"/>
        <v>15500000</v>
      </c>
      <c r="F43" s="284">
        <f t="shared" si="5"/>
        <v>15500000</v>
      </c>
      <c r="G43" s="284">
        <f t="shared" si="5"/>
        <v>55051455</v>
      </c>
      <c r="H43" s="284">
        <f t="shared" si="5"/>
        <v>31501110</v>
      </c>
      <c r="I43" s="284">
        <f t="shared" si="5"/>
        <v>31501110</v>
      </c>
      <c r="J43" s="284">
        <f t="shared" si="5"/>
        <v>55608767</v>
      </c>
      <c r="K43" s="284">
        <f t="shared" si="5"/>
        <v>33924116.377084635</v>
      </c>
      <c r="L43" s="284">
        <f t="shared" si="5"/>
        <v>33924116.377084635</v>
      </c>
      <c r="M43" s="284">
        <f>M37+M41</f>
        <v>63533809.019999996</v>
      </c>
      <c r="N43" s="284">
        <f t="shared" si="5"/>
        <v>25044672.700000003</v>
      </c>
    </row>
    <row r="44" spans="1:88" ht="15.75" thickTop="1" x14ac:dyDescent="0.25">
      <c r="A44" s="25"/>
      <c r="B44" s="281"/>
      <c r="C44" s="281"/>
      <c r="D44" s="281"/>
      <c r="E44" s="281"/>
      <c r="F44" s="281"/>
      <c r="G44" s="281"/>
      <c r="H44" s="281"/>
      <c r="I44" s="281"/>
      <c r="J44" s="281"/>
      <c r="K44" s="281"/>
      <c r="L44" s="281"/>
      <c r="M44" s="281"/>
      <c r="N44" s="281"/>
    </row>
    <row r="45" spans="1:88" x14ac:dyDescent="0.25">
      <c r="A45" s="25" t="s">
        <v>108</v>
      </c>
      <c r="B45" s="408">
        <f>B21/(SUM(B28:B32))</f>
        <v>1.0171459395545532</v>
      </c>
      <c r="C45" s="408">
        <f t="shared" ref="C45:N45" si="6">C21/(SUM(C28:C32))</f>
        <v>1.0041379311486325</v>
      </c>
      <c r="D45" s="408">
        <f t="shared" si="6"/>
        <v>1.003199480506749</v>
      </c>
      <c r="E45" s="408">
        <f t="shared" si="6"/>
        <v>1.1698113207547169</v>
      </c>
      <c r="F45" s="408">
        <f t="shared" si="6"/>
        <v>1.1698113207547169</v>
      </c>
      <c r="G45" s="408">
        <f t="shared" ref="G45:M45" si="7">G21/(SUM(G28:G32))</f>
        <v>1.1025870555094348</v>
      </c>
      <c r="H45" s="408">
        <f t="shared" si="7"/>
        <v>1.4895738469934343</v>
      </c>
      <c r="I45" s="408">
        <f t="shared" si="7"/>
        <v>1.4895738469934343</v>
      </c>
      <c r="J45" s="408">
        <f t="shared" si="7"/>
        <v>1.1718030047350956</v>
      </c>
      <c r="K45" s="408">
        <f t="shared" si="7"/>
        <v>1.2112741118915662</v>
      </c>
      <c r="L45" s="408">
        <f t="shared" si="7"/>
        <v>1.2112741118915662</v>
      </c>
      <c r="M45" s="408">
        <f t="shared" si="7"/>
        <v>1.0678259804026904</v>
      </c>
      <c r="N45" s="408">
        <f t="shared" si="6"/>
        <v>1.1927343008167943</v>
      </c>
    </row>
    <row r="46" spans="1:88" x14ac:dyDescent="0.25">
      <c r="A46" s="25" t="s">
        <v>109</v>
      </c>
      <c r="B46" s="408">
        <f>B37/B26</f>
        <v>0.9831430880390063</v>
      </c>
      <c r="C46" s="408">
        <f t="shared" ref="C46:N46" si="8">C37/C26</f>
        <v>0.9958791207659099</v>
      </c>
      <c r="D46" s="408">
        <f t="shared" si="8"/>
        <v>0.9968107235211755</v>
      </c>
      <c r="E46" s="408">
        <f t="shared" si="8"/>
        <v>0.99677419354838714</v>
      </c>
      <c r="F46" s="408">
        <f t="shared" si="8"/>
        <v>0.99677419354838714</v>
      </c>
      <c r="G46" s="408">
        <f t="shared" si="8"/>
        <v>0.98188502011436396</v>
      </c>
      <c r="H46" s="408">
        <f t="shared" si="8"/>
        <v>0.83968818876541174</v>
      </c>
      <c r="I46" s="408">
        <f t="shared" si="8"/>
        <v>0.83968818876541174</v>
      </c>
      <c r="J46" s="408">
        <f t="shared" si="8"/>
        <v>0.92674385581166163</v>
      </c>
      <c r="K46" s="408">
        <f t="shared" si="8"/>
        <v>0.82557696080729948</v>
      </c>
      <c r="L46" s="408">
        <f t="shared" si="8"/>
        <v>0.82557696080729948</v>
      </c>
      <c r="M46" s="408">
        <f t="shared" si="8"/>
        <v>0.9358816657959601</v>
      </c>
      <c r="N46" s="408">
        <f t="shared" si="8"/>
        <v>0.83734337242905965</v>
      </c>
    </row>
    <row r="47" spans="1:88" x14ac:dyDescent="0.25">
      <c r="A47" s="25"/>
      <c r="B47" s="286"/>
      <c r="C47" s="286"/>
      <c r="D47" s="286"/>
      <c r="E47" s="286"/>
      <c r="F47" s="286"/>
      <c r="G47" s="286"/>
      <c r="H47" s="286"/>
      <c r="I47" s="286"/>
      <c r="J47" s="286"/>
      <c r="K47" s="286"/>
      <c r="L47" s="286"/>
      <c r="M47" s="286"/>
      <c r="N47" s="286"/>
    </row>
    <row r="48" spans="1:88" x14ac:dyDescent="0.25">
      <c r="A48" s="406" t="s">
        <v>110</v>
      </c>
      <c r="B48" s="274">
        <f>B26-B43</f>
        <v>-1</v>
      </c>
      <c r="C48" s="274">
        <f t="shared" ref="C48:N48" si="9">C26-C43</f>
        <v>0</v>
      </c>
      <c r="D48" s="274">
        <f t="shared" si="9"/>
        <v>0</v>
      </c>
      <c r="E48" s="274">
        <f t="shared" si="9"/>
        <v>0</v>
      </c>
      <c r="F48" s="274">
        <f t="shared" si="9"/>
        <v>0</v>
      </c>
      <c r="G48" s="274">
        <f t="shared" si="9"/>
        <v>0</v>
      </c>
      <c r="H48" s="274">
        <f t="shared" si="9"/>
        <v>0</v>
      </c>
      <c r="I48" s="274">
        <f t="shared" si="9"/>
        <v>0</v>
      </c>
      <c r="J48" s="274">
        <f t="shared" si="9"/>
        <v>2</v>
      </c>
      <c r="K48" s="274">
        <f t="shared" si="9"/>
        <v>0</v>
      </c>
      <c r="L48" s="274">
        <f t="shared" si="9"/>
        <v>0</v>
      </c>
      <c r="M48" s="407">
        <f>M26-M43</f>
        <v>0</v>
      </c>
      <c r="N48" s="274">
        <f t="shared" si="9"/>
        <v>0</v>
      </c>
    </row>
    <row r="50" spans="1:14" x14ac:dyDescent="0.25">
      <c r="A50" s="287"/>
      <c r="B50" s="287"/>
      <c r="C50" s="287"/>
      <c r="D50" s="287"/>
      <c r="E50" s="287"/>
      <c r="F50" s="287"/>
      <c r="G50" s="287"/>
      <c r="H50" s="287"/>
      <c r="I50" s="287"/>
      <c r="J50" s="287"/>
      <c r="K50" s="287"/>
      <c r="L50" s="287"/>
      <c r="M50" s="287"/>
      <c r="N50" s="287"/>
    </row>
  </sheetData>
  <pageMargins left="0.5" right="0.5" top="0.5" bottom="0.5" header="0.3" footer="0.3"/>
  <pageSetup paperSize="5" scale="56" orientation="landscape" r:id="rId1"/>
  <headerFooter>
    <oddFooter>&amp;L&amp;8OneCare Vermont&amp;R&amp;8&amp;F, &amp;A</oddFooter>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59999389629810485"/>
    <pageSetUpPr fitToPage="1"/>
  </sheetPr>
  <dimension ref="A1:T128"/>
  <sheetViews>
    <sheetView zoomScaleNormal="100" zoomScaleSheetLayoutView="100" workbookViewId="0">
      <selection activeCell="A12" sqref="A12"/>
    </sheetView>
  </sheetViews>
  <sheetFormatPr defaultRowHeight="15" x14ac:dyDescent="0.25"/>
  <cols>
    <col min="1" max="1" width="52" style="272" customWidth="1"/>
    <col min="2" max="3" width="11.5703125" style="300" bestFit="1" customWidth="1"/>
    <col min="4" max="5" width="12.5703125" style="300" bestFit="1" customWidth="1"/>
    <col min="6" max="9" width="13.7109375" style="300" bestFit="1" customWidth="1"/>
    <col min="10" max="11" width="15.28515625" style="300" bestFit="1" customWidth="1"/>
    <col min="12" max="12" width="15.28515625" style="81" bestFit="1" customWidth="1"/>
    <col min="13" max="13" width="16.28515625" style="81" customWidth="1"/>
    <col min="14" max="14" width="13.42578125" style="81" bestFit="1" customWidth="1"/>
    <col min="15" max="15" width="12.85546875" style="82" bestFit="1" customWidth="1"/>
    <col min="16" max="16" width="13.7109375" style="81" bestFit="1" customWidth="1"/>
    <col min="17" max="17" width="12.85546875" style="82" bestFit="1" customWidth="1"/>
    <col min="18" max="18" width="13.7109375" style="81" bestFit="1" customWidth="1"/>
    <col min="19" max="19" width="12.85546875" style="82" bestFit="1" customWidth="1"/>
  </cols>
  <sheetData>
    <row r="1" spans="1:19" x14ac:dyDescent="0.25">
      <c r="B1" s="288"/>
      <c r="C1" s="288"/>
      <c r="D1" s="288"/>
      <c r="E1" s="288"/>
      <c r="F1" s="288"/>
      <c r="G1" s="288"/>
      <c r="H1" s="288"/>
      <c r="I1" s="288"/>
      <c r="J1" s="288"/>
      <c r="K1" s="288"/>
      <c r="L1" s="31"/>
      <c r="M1" s="31"/>
      <c r="N1" s="31"/>
      <c r="O1" s="32"/>
      <c r="P1" s="31"/>
      <c r="Q1" s="32"/>
      <c r="R1" s="31"/>
      <c r="S1" s="32"/>
    </row>
    <row r="2" spans="1:19" x14ac:dyDescent="0.25">
      <c r="A2" s="11" t="s">
        <v>314</v>
      </c>
      <c r="B2" s="276"/>
      <c r="C2" s="276"/>
      <c r="D2" s="276"/>
      <c r="E2" s="276"/>
      <c r="F2" s="276"/>
      <c r="G2" s="276"/>
      <c r="H2" s="276"/>
      <c r="I2" s="276"/>
      <c r="J2" s="276"/>
      <c r="K2" s="276"/>
      <c r="L2" s="21"/>
      <c r="M2" s="33" t="s">
        <v>111</v>
      </c>
      <c r="N2" s="34"/>
      <c r="O2" s="35"/>
      <c r="P2" s="34"/>
      <c r="Q2" s="35"/>
      <c r="R2" s="34"/>
      <c r="S2" s="35"/>
    </row>
    <row r="3" spans="1:19" x14ac:dyDescent="0.25">
      <c r="A3" s="36"/>
      <c r="B3" s="26"/>
      <c r="C3" s="26"/>
      <c r="D3" s="289"/>
      <c r="E3" s="289"/>
      <c r="F3" s="289"/>
      <c r="G3" s="289"/>
      <c r="H3" s="289"/>
      <c r="I3" s="289">
        <f>I59+I60-I70-I71-I98-I99-I100</f>
        <v>-288361.00000000047</v>
      </c>
      <c r="J3" s="289"/>
      <c r="K3" s="289"/>
      <c r="L3" s="37"/>
      <c r="M3" s="38"/>
      <c r="N3" s="39"/>
      <c r="O3" s="40"/>
      <c r="P3" s="39"/>
      <c r="Q3" s="40"/>
      <c r="R3" s="39"/>
      <c r="S3" s="40"/>
    </row>
    <row r="4" spans="1:19" s="272" customFormat="1" x14ac:dyDescent="0.25">
      <c r="A4" s="41" t="s">
        <v>112</v>
      </c>
      <c r="B4" s="660">
        <v>2016</v>
      </c>
      <c r="C4" s="661"/>
      <c r="D4" s="660">
        <v>2017</v>
      </c>
      <c r="E4" s="661"/>
      <c r="F4" s="660">
        <v>2018</v>
      </c>
      <c r="G4" s="661"/>
      <c r="H4" s="660">
        <v>2019</v>
      </c>
      <c r="I4" s="661"/>
      <c r="J4" s="660" t="s">
        <v>777</v>
      </c>
      <c r="K4" s="662"/>
      <c r="L4" s="661"/>
      <c r="M4" s="42">
        <v>2021</v>
      </c>
      <c r="N4" s="658" t="s">
        <v>507</v>
      </c>
      <c r="O4" s="656" t="s">
        <v>508</v>
      </c>
      <c r="P4" s="658" t="s">
        <v>509</v>
      </c>
      <c r="Q4" s="656" t="s">
        <v>510</v>
      </c>
      <c r="R4" s="658" t="s">
        <v>511</v>
      </c>
      <c r="S4" s="656" t="s">
        <v>512</v>
      </c>
    </row>
    <row r="5" spans="1:19" s="272" customFormat="1" ht="30" x14ac:dyDescent="0.25">
      <c r="A5" s="43"/>
      <c r="B5" s="290" t="s">
        <v>113</v>
      </c>
      <c r="C5" s="291" t="s">
        <v>114</v>
      </c>
      <c r="D5" s="290" t="s">
        <v>113</v>
      </c>
      <c r="E5" s="291" t="s">
        <v>114</v>
      </c>
      <c r="F5" s="290" t="s">
        <v>113</v>
      </c>
      <c r="G5" s="291" t="s">
        <v>114</v>
      </c>
      <c r="H5" s="290" t="s">
        <v>113</v>
      </c>
      <c r="I5" s="291" t="s">
        <v>556</v>
      </c>
      <c r="J5" s="44" t="s">
        <v>115</v>
      </c>
      <c r="K5" s="45" t="s">
        <v>116</v>
      </c>
      <c r="L5" s="45" t="s">
        <v>117</v>
      </c>
      <c r="M5" s="46" t="s">
        <v>115</v>
      </c>
      <c r="N5" s="663"/>
      <c r="O5" s="657"/>
      <c r="P5" s="659"/>
      <c r="Q5" s="657"/>
      <c r="R5" s="659"/>
      <c r="S5" s="657"/>
    </row>
    <row r="6" spans="1:19" s="272" customFormat="1" x14ac:dyDescent="0.25">
      <c r="A6" s="47" t="s">
        <v>118</v>
      </c>
      <c r="B6" s="292"/>
      <c r="C6" s="293"/>
      <c r="D6" s="292"/>
      <c r="E6" s="293"/>
      <c r="F6" s="292"/>
      <c r="G6" s="293"/>
      <c r="H6" s="292"/>
      <c r="I6" s="293"/>
      <c r="J6" s="48"/>
      <c r="K6" s="49"/>
      <c r="L6" s="50"/>
      <c r="M6" s="51"/>
      <c r="N6" s="49"/>
      <c r="O6" s="52"/>
      <c r="P6" s="444"/>
      <c r="Q6" s="52"/>
      <c r="R6" s="444"/>
      <c r="S6" s="52"/>
    </row>
    <row r="7" spans="1:19" s="272" customFormat="1" x14ac:dyDescent="0.25">
      <c r="A7" s="53" t="s">
        <v>119</v>
      </c>
      <c r="B7" s="294"/>
      <c r="C7" s="295"/>
      <c r="D7" s="294"/>
      <c r="E7" s="295"/>
      <c r="F7" s="294"/>
      <c r="G7" s="295"/>
      <c r="H7" s="294"/>
      <c r="I7" s="295"/>
      <c r="J7" s="294"/>
      <c r="K7" s="54"/>
      <c r="L7" s="295"/>
      <c r="M7" s="55"/>
      <c r="N7" s="54"/>
      <c r="O7" s="56"/>
      <c r="P7" s="427"/>
      <c r="Q7" s="56"/>
      <c r="R7" s="427"/>
      <c r="S7" s="56"/>
    </row>
    <row r="8" spans="1:19" s="272" customFormat="1" x14ac:dyDescent="0.25">
      <c r="A8" s="57" t="s">
        <v>557</v>
      </c>
      <c r="B8" s="409">
        <v>0</v>
      </c>
      <c r="C8" s="410">
        <v>0</v>
      </c>
      <c r="D8" s="411">
        <v>0</v>
      </c>
      <c r="E8" s="410">
        <v>0</v>
      </c>
      <c r="F8" s="411">
        <v>347240276</v>
      </c>
      <c r="G8" s="410">
        <v>377155427.34249997</v>
      </c>
      <c r="H8" s="411">
        <v>460866439</v>
      </c>
      <c r="I8" s="412">
        <v>481955464.11141801</v>
      </c>
      <c r="J8" s="411">
        <v>526275109.57896</v>
      </c>
      <c r="K8" s="54">
        <v>526275109.57896</v>
      </c>
      <c r="L8" s="412">
        <v>526275109.57896</v>
      </c>
      <c r="M8" s="58">
        <v>645122160.35913754</v>
      </c>
      <c r="N8" s="411">
        <f>L8-K8</f>
        <v>0</v>
      </c>
      <c r="O8" s="59">
        <f>L8/K8-1</f>
        <v>0</v>
      </c>
      <c r="P8" s="411">
        <f>M8-K8</f>
        <v>118847050.78017753</v>
      </c>
      <c r="Q8" s="59">
        <f>M8/K8-1</f>
        <v>0.22582685104613764</v>
      </c>
      <c r="R8" s="411">
        <f>M8-L8</f>
        <v>118847050.78017753</v>
      </c>
      <c r="S8" s="59">
        <f>M8/L8-1</f>
        <v>0.22582685104613764</v>
      </c>
    </row>
    <row r="9" spans="1:19" s="272" customFormat="1" x14ac:dyDescent="0.25">
      <c r="A9" s="57" t="s">
        <v>558</v>
      </c>
      <c r="B9" s="409">
        <v>0</v>
      </c>
      <c r="C9" s="410">
        <v>0</v>
      </c>
      <c r="D9" s="411">
        <v>0</v>
      </c>
      <c r="E9" s="410">
        <v>0</v>
      </c>
      <c r="F9" s="411">
        <v>7762500</v>
      </c>
      <c r="G9" s="410">
        <v>7776759.790000001</v>
      </c>
      <c r="H9" s="411">
        <v>6445980</v>
      </c>
      <c r="I9" s="412">
        <v>13854249</v>
      </c>
      <c r="J9" s="411">
        <v>8401659.8900000006</v>
      </c>
      <c r="K9" s="54">
        <v>8401659.8900000006</v>
      </c>
      <c r="L9" s="412">
        <v>8401659.8900000006</v>
      </c>
      <c r="M9" s="58">
        <v>8401659.8900000006</v>
      </c>
      <c r="N9" s="411">
        <f>L9-K9</f>
        <v>0</v>
      </c>
      <c r="O9" s="59">
        <f>L9/K9-1</f>
        <v>0</v>
      </c>
      <c r="P9" s="411">
        <f t="shared" ref="P9:P72" si="0">M9-K9</f>
        <v>0</v>
      </c>
      <c r="Q9" s="59">
        <f>M9/K9-1</f>
        <v>0</v>
      </c>
      <c r="R9" s="411">
        <f>M9-L9</f>
        <v>0</v>
      </c>
      <c r="S9" s="59">
        <f>M9/L9-1</f>
        <v>0</v>
      </c>
    </row>
    <row r="10" spans="1:19" s="272" customFormat="1" x14ac:dyDescent="0.25">
      <c r="A10" s="57" t="s">
        <v>56</v>
      </c>
      <c r="B10" s="409">
        <v>0</v>
      </c>
      <c r="C10" s="410">
        <v>0</v>
      </c>
      <c r="D10" s="411">
        <v>0</v>
      </c>
      <c r="E10" s="410">
        <v>0</v>
      </c>
      <c r="F10" s="411">
        <v>118833295</v>
      </c>
      <c r="G10" s="410">
        <v>117249628.75999999</v>
      </c>
      <c r="H10" s="411">
        <v>193327431.81227869</v>
      </c>
      <c r="I10" s="412">
        <v>199215951.55000001</v>
      </c>
      <c r="J10" s="411">
        <v>306082527.25152004</v>
      </c>
      <c r="K10" s="54">
        <v>306082527.25152004</v>
      </c>
      <c r="L10" s="412">
        <v>306082527.25152004</v>
      </c>
      <c r="M10" s="413">
        <v>322522713.76494139</v>
      </c>
      <c r="N10" s="411">
        <f>L10-K10</f>
        <v>0</v>
      </c>
      <c r="O10" s="59">
        <f>L10/K10-1</f>
        <v>0</v>
      </c>
      <c r="P10" s="411">
        <f t="shared" si="0"/>
        <v>16440186.513421357</v>
      </c>
      <c r="Q10" s="59">
        <f>M10/K10-1</f>
        <v>5.3711613861289864E-2</v>
      </c>
      <c r="R10" s="411">
        <f>M10-L10</f>
        <v>16440186.513421357</v>
      </c>
      <c r="S10" s="59">
        <f>M10/L10-1</f>
        <v>5.3711613861289864E-2</v>
      </c>
    </row>
    <row r="11" spans="1:19" s="272" customFormat="1" x14ac:dyDescent="0.25">
      <c r="A11" s="57" t="s">
        <v>786</v>
      </c>
      <c r="B11" s="409">
        <v>0</v>
      </c>
      <c r="C11" s="410">
        <v>0</v>
      </c>
      <c r="D11" s="411">
        <v>0</v>
      </c>
      <c r="E11" s="410">
        <v>0</v>
      </c>
      <c r="F11" s="411">
        <v>133395719</v>
      </c>
      <c r="G11" s="410">
        <v>103251399.363675</v>
      </c>
      <c r="H11" s="411">
        <v>124784778.86427215</v>
      </c>
      <c r="I11" s="412">
        <v>104830235.35237391</v>
      </c>
      <c r="J11" s="411">
        <v>147049832.39980799</v>
      </c>
      <c r="K11" s="54">
        <v>147049832.39980799</v>
      </c>
      <c r="L11" s="412">
        <v>147253404.18316799</v>
      </c>
      <c r="M11" s="58">
        <v>184821170.64868408</v>
      </c>
      <c r="N11" s="411">
        <f>L11-K11</f>
        <v>203571.78336000443</v>
      </c>
      <c r="O11" s="59">
        <f>L11/K11-1</f>
        <v>1.3843727669577977E-3</v>
      </c>
      <c r="P11" s="411">
        <f t="shared" si="0"/>
        <v>37771338.248876095</v>
      </c>
      <c r="Q11" s="59">
        <f>M11/K11-1</f>
        <v>0.2568608044800833</v>
      </c>
      <c r="R11" s="411">
        <f>M11-L11</f>
        <v>37567766.46551609</v>
      </c>
      <c r="S11" s="59">
        <f>M11/L11-1</f>
        <v>0.25512324603909109</v>
      </c>
    </row>
    <row r="12" spans="1:19" s="272" customFormat="1" x14ac:dyDescent="0.25">
      <c r="A12" s="57" t="s">
        <v>559</v>
      </c>
      <c r="B12" s="409">
        <v>0</v>
      </c>
      <c r="C12" s="410">
        <v>0</v>
      </c>
      <c r="D12" s="411">
        <v>0</v>
      </c>
      <c r="E12" s="410">
        <v>0</v>
      </c>
      <c r="F12" s="411">
        <v>0</v>
      </c>
      <c r="G12" s="410">
        <v>0</v>
      </c>
      <c r="H12" s="411">
        <v>65289304.475619845</v>
      </c>
      <c r="I12" s="412">
        <v>48307035.039999999</v>
      </c>
      <c r="J12" s="411">
        <v>225249708.498528</v>
      </c>
      <c r="K12" s="54">
        <v>225249708.498528</v>
      </c>
      <c r="L12" s="412">
        <v>154404895.91520002</v>
      </c>
      <c r="M12" s="58">
        <v>259869614.60569578</v>
      </c>
      <c r="N12" s="411">
        <f>L12-K12</f>
        <v>-70844812.583327979</v>
      </c>
      <c r="O12" s="59">
        <f>L12/K12-1</f>
        <v>-0.31451677809292677</v>
      </c>
      <c r="P12" s="411">
        <f t="shared" si="0"/>
        <v>34619906.10716778</v>
      </c>
      <c r="Q12" s="59">
        <f>M12/K12-1</f>
        <v>0.15369567551468788</v>
      </c>
      <c r="R12" s="411">
        <f>M12-L12</f>
        <v>105464718.69049576</v>
      </c>
      <c r="S12" s="59">
        <f>M12/L12-1</f>
        <v>0.68303999083304667</v>
      </c>
    </row>
    <row r="13" spans="1:19" s="272" customFormat="1" x14ac:dyDescent="0.25">
      <c r="A13" s="414" t="s">
        <v>120</v>
      </c>
      <c r="B13" s="409">
        <v>0</v>
      </c>
      <c r="C13" s="410">
        <v>0</v>
      </c>
      <c r="D13" s="411">
        <v>0</v>
      </c>
      <c r="E13" s="410">
        <v>0</v>
      </c>
      <c r="F13" s="411">
        <v>0</v>
      </c>
      <c r="G13" s="410">
        <v>0</v>
      </c>
      <c r="H13" s="411">
        <v>0</v>
      </c>
      <c r="I13" s="412">
        <v>0</v>
      </c>
      <c r="J13" s="411">
        <v>0</v>
      </c>
      <c r="K13" s="54">
        <v>0</v>
      </c>
      <c r="L13" s="412">
        <v>0</v>
      </c>
      <c r="M13" s="58">
        <v>0</v>
      </c>
      <c r="N13" s="411"/>
      <c r="O13" s="59"/>
      <c r="P13" s="411"/>
      <c r="Q13" s="59"/>
      <c r="R13" s="411"/>
      <c r="S13" s="59"/>
    </row>
    <row r="14" spans="1:19" s="272" customFormat="1" x14ac:dyDescent="0.25">
      <c r="A14" s="53" t="s">
        <v>65</v>
      </c>
      <c r="B14" s="415">
        <v>0</v>
      </c>
      <c r="C14" s="416">
        <v>0</v>
      </c>
      <c r="D14" s="417">
        <v>0</v>
      </c>
      <c r="E14" s="416">
        <v>0</v>
      </c>
      <c r="F14" s="417">
        <v>607231790</v>
      </c>
      <c r="G14" s="416">
        <v>605433215.25617504</v>
      </c>
      <c r="H14" s="417">
        <v>850713934.15217066</v>
      </c>
      <c r="I14" s="416">
        <v>848162935.05379188</v>
      </c>
      <c r="J14" s="417">
        <v>1213058837.6188159</v>
      </c>
      <c r="K14" s="418">
        <v>1213058837.6188159</v>
      </c>
      <c r="L14" s="419">
        <v>1142417596.8188479</v>
      </c>
      <c r="M14" s="420">
        <v>1420737319.2684586</v>
      </c>
      <c r="N14" s="417">
        <f>L14-K14</f>
        <v>-70641240.799968004</v>
      </c>
      <c r="O14" s="60">
        <f>L14/K14-1</f>
        <v>-5.8233977288878913E-2</v>
      </c>
      <c r="P14" s="417">
        <f t="shared" si="0"/>
        <v>207678481.64964271</v>
      </c>
      <c r="Q14" s="60">
        <f>M14/K14-1</f>
        <v>0.17120231534465957</v>
      </c>
      <c r="R14" s="417">
        <f>M14-L14</f>
        <v>278319722.44961071</v>
      </c>
      <c r="S14" s="60">
        <f>M14/L14-1</f>
        <v>0.24362345540248498</v>
      </c>
    </row>
    <row r="15" spans="1:19" s="272" customFormat="1" ht="5.0999999999999996" customHeight="1" x14ac:dyDescent="0.25">
      <c r="A15" s="61" t="s">
        <v>121</v>
      </c>
      <c r="B15" s="67"/>
      <c r="C15" s="421"/>
      <c r="D15" s="422"/>
      <c r="E15" s="421"/>
      <c r="F15" s="422"/>
      <c r="G15" s="421"/>
      <c r="H15" s="422"/>
      <c r="I15" s="421"/>
      <c r="J15" s="422"/>
      <c r="K15" s="423"/>
      <c r="L15" s="424"/>
      <c r="M15" s="425"/>
      <c r="N15" s="422"/>
      <c r="O15" s="62"/>
      <c r="P15" s="422"/>
      <c r="Q15" s="62"/>
      <c r="R15" s="422"/>
      <c r="S15" s="62"/>
    </row>
    <row r="16" spans="1:19" s="272" customFormat="1" x14ac:dyDescent="0.25">
      <c r="A16" s="53" t="s">
        <v>122</v>
      </c>
      <c r="B16" s="409"/>
      <c r="C16" s="410"/>
      <c r="D16" s="411"/>
      <c r="E16" s="410"/>
      <c r="F16" s="411"/>
      <c r="G16" s="410"/>
      <c r="H16" s="411"/>
      <c r="I16" s="410"/>
      <c r="J16" s="411"/>
      <c r="K16" s="54"/>
      <c r="L16" s="295"/>
      <c r="M16" s="55"/>
      <c r="N16" s="411"/>
      <c r="O16" s="59"/>
      <c r="P16" s="411"/>
      <c r="Q16" s="59"/>
      <c r="R16" s="411"/>
      <c r="S16" s="59"/>
    </row>
    <row r="17" spans="1:19" s="272" customFormat="1" x14ac:dyDescent="0.25">
      <c r="A17" s="57" t="s">
        <v>123</v>
      </c>
      <c r="B17" s="409">
        <v>0</v>
      </c>
      <c r="C17" s="410">
        <v>2091144</v>
      </c>
      <c r="D17" s="409">
        <v>1200000</v>
      </c>
      <c r="E17" s="412">
        <v>1500000</v>
      </c>
      <c r="F17" s="409">
        <v>0</v>
      </c>
      <c r="G17" s="412">
        <v>0</v>
      </c>
      <c r="H17" s="409">
        <v>0</v>
      </c>
      <c r="I17" s="412">
        <v>0</v>
      </c>
      <c r="J17" s="411">
        <v>0</v>
      </c>
      <c r="K17" s="54">
        <v>0</v>
      </c>
      <c r="L17" s="412">
        <v>0</v>
      </c>
      <c r="M17" s="413">
        <v>0</v>
      </c>
      <c r="N17" s="411">
        <f>L17-K17</f>
        <v>0</v>
      </c>
      <c r="O17" s="59" t="e">
        <f t="shared" ref="O17:O82" si="1">L17/K17-1</f>
        <v>#DIV/0!</v>
      </c>
      <c r="P17" s="411">
        <f t="shared" si="0"/>
        <v>0</v>
      </c>
      <c r="Q17" s="59" t="e">
        <f t="shared" ref="Q17:Q28" si="2">M17/K17-1</f>
        <v>#DIV/0!</v>
      </c>
      <c r="R17" s="411">
        <f t="shared" ref="R17:R28" si="3">M17-L17</f>
        <v>0</v>
      </c>
      <c r="S17" s="59" t="e">
        <f t="shared" ref="S17:S28" si="4">M17/L17-1</f>
        <v>#DIV/0!</v>
      </c>
    </row>
    <row r="18" spans="1:19" s="272" customFormat="1" x14ac:dyDescent="0.25">
      <c r="A18" s="57" t="s">
        <v>124</v>
      </c>
      <c r="B18" s="409">
        <v>0</v>
      </c>
      <c r="C18" s="410">
        <v>0</v>
      </c>
      <c r="D18" s="409">
        <v>2184000</v>
      </c>
      <c r="E18" s="412">
        <v>2077783</v>
      </c>
      <c r="F18" s="409">
        <v>3134352</v>
      </c>
      <c r="G18" s="412">
        <v>3084620.5</v>
      </c>
      <c r="H18" s="409">
        <v>5045916.7199999988</v>
      </c>
      <c r="I18" s="412">
        <v>5395629</v>
      </c>
      <c r="J18" s="411">
        <v>7187634.3600000022</v>
      </c>
      <c r="K18" s="54">
        <v>7187634.3600000022</v>
      </c>
      <c r="L18" s="412">
        <v>7187634.3600000022</v>
      </c>
      <c r="M18" s="413">
        <v>7451403.4319999982</v>
      </c>
      <c r="N18" s="411">
        <f t="shared" ref="N18:N28" si="5">L18-K18</f>
        <v>0</v>
      </c>
      <c r="O18" s="59">
        <f t="shared" si="1"/>
        <v>0</v>
      </c>
      <c r="P18" s="411">
        <f t="shared" si="0"/>
        <v>263769.07199999597</v>
      </c>
      <c r="Q18" s="59">
        <f t="shared" si="2"/>
        <v>3.6697619660218228E-2</v>
      </c>
      <c r="R18" s="411">
        <f t="shared" si="3"/>
        <v>263769.07199999597</v>
      </c>
      <c r="S18" s="59">
        <f t="shared" si="4"/>
        <v>3.6697619660218228E-2</v>
      </c>
    </row>
    <row r="19" spans="1:19" s="272" customFormat="1" x14ac:dyDescent="0.25">
      <c r="A19" s="57" t="s">
        <v>125</v>
      </c>
      <c r="B19" s="409">
        <v>0</v>
      </c>
      <c r="C19" s="410">
        <v>0</v>
      </c>
      <c r="D19" s="409">
        <v>1300000</v>
      </c>
      <c r="E19" s="412">
        <v>1307983</v>
      </c>
      <c r="F19" s="409">
        <v>2980045</v>
      </c>
      <c r="G19" s="412">
        <v>2901189.8</v>
      </c>
      <c r="H19" s="409">
        <v>5579346.9699999997</v>
      </c>
      <c r="I19" s="412">
        <v>5500000</v>
      </c>
      <c r="J19" s="411">
        <v>0</v>
      </c>
      <c r="K19" s="54">
        <v>0</v>
      </c>
      <c r="L19" s="412">
        <v>0</v>
      </c>
      <c r="M19" s="413">
        <v>0</v>
      </c>
      <c r="N19" s="411">
        <f t="shared" si="5"/>
        <v>0</v>
      </c>
      <c r="O19" s="59" t="e">
        <f t="shared" si="1"/>
        <v>#DIV/0!</v>
      </c>
      <c r="P19" s="411">
        <f t="shared" si="0"/>
        <v>0</v>
      </c>
      <c r="Q19" s="59" t="e">
        <f t="shared" si="2"/>
        <v>#DIV/0!</v>
      </c>
      <c r="R19" s="411">
        <f t="shared" si="3"/>
        <v>0</v>
      </c>
      <c r="S19" s="59" t="e">
        <f t="shared" si="4"/>
        <v>#DIV/0!</v>
      </c>
    </row>
    <row r="20" spans="1:19" s="272" customFormat="1" x14ac:dyDescent="0.25">
      <c r="A20" s="57" t="s">
        <v>560</v>
      </c>
      <c r="B20" s="409">
        <v>0</v>
      </c>
      <c r="C20" s="410">
        <v>0</v>
      </c>
      <c r="D20" s="409">
        <v>0</v>
      </c>
      <c r="E20" s="412">
        <v>0</v>
      </c>
      <c r="F20" s="409">
        <v>1000000</v>
      </c>
      <c r="G20" s="412">
        <v>743600.16249999998</v>
      </c>
      <c r="H20" s="409">
        <v>851212.83</v>
      </c>
      <c r="I20" s="412">
        <v>702465.25</v>
      </c>
      <c r="J20" s="411">
        <v>1127694.7995</v>
      </c>
      <c r="K20" s="54">
        <v>1127694.7995</v>
      </c>
      <c r="L20" s="412">
        <v>1129467.4202400001</v>
      </c>
      <c r="M20" s="413">
        <v>1177310.1707640002</v>
      </c>
      <c r="N20" s="411">
        <f t="shared" si="5"/>
        <v>1772.6207400001585</v>
      </c>
      <c r="O20" s="59">
        <f t="shared" si="1"/>
        <v>1.5718975921377165E-3</v>
      </c>
      <c r="P20" s="411">
        <f t="shared" si="0"/>
        <v>49615.37126400019</v>
      </c>
      <c r="Q20" s="59">
        <f t="shared" si="2"/>
        <v>4.3997162429053382E-2</v>
      </c>
      <c r="R20" s="411">
        <f t="shared" si="3"/>
        <v>47842.750524000032</v>
      </c>
      <c r="S20" s="59">
        <f t="shared" si="4"/>
        <v>4.2358681327730574E-2</v>
      </c>
    </row>
    <row r="21" spans="1:19" s="272" customFormat="1" x14ac:dyDescent="0.25">
      <c r="A21" s="57" t="s">
        <v>561</v>
      </c>
      <c r="B21" s="409">
        <v>0</v>
      </c>
      <c r="C21" s="410">
        <v>0</v>
      </c>
      <c r="D21" s="409">
        <v>0</v>
      </c>
      <c r="E21" s="412">
        <v>0</v>
      </c>
      <c r="F21" s="409">
        <v>0</v>
      </c>
      <c r="G21" s="412">
        <v>750971.7</v>
      </c>
      <c r="H21" s="409">
        <v>1361274.6400000001</v>
      </c>
      <c r="I21" s="412">
        <v>1243647.5</v>
      </c>
      <c r="J21" s="411">
        <v>3161779.7484000004</v>
      </c>
      <c r="K21" s="54">
        <v>3161779.7484000004</v>
      </c>
      <c r="L21" s="412">
        <v>3445325.2919995645</v>
      </c>
      <c r="M21" s="413">
        <v>3445325.2919995645</v>
      </c>
      <c r="N21" s="411">
        <f t="shared" si="5"/>
        <v>283545.54359956412</v>
      </c>
      <c r="O21" s="59">
        <f t="shared" si="1"/>
        <v>8.9679094106112522E-2</v>
      </c>
      <c r="P21" s="411">
        <f t="shared" si="0"/>
        <v>283545.54359956412</v>
      </c>
      <c r="Q21" s="59">
        <f t="shared" si="2"/>
        <v>8.9679094106112522E-2</v>
      </c>
      <c r="R21" s="411">
        <f t="shared" si="3"/>
        <v>0</v>
      </c>
      <c r="S21" s="59">
        <f>M21/L21-1</f>
        <v>0</v>
      </c>
    </row>
    <row r="22" spans="1:19" s="272" customFormat="1" x14ac:dyDescent="0.25">
      <c r="A22" s="63" t="s">
        <v>126</v>
      </c>
      <c r="B22" s="409">
        <v>0</v>
      </c>
      <c r="C22" s="410">
        <v>0</v>
      </c>
      <c r="D22" s="409">
        <v>0</v>
      </c>
      <c r="E22" s="412">
        <v>0</v>
      </c>
      <c r="F22" s="409">
        <v>1500000</v>
      </c>
      <c r="G22" s="412">
        <v>0</v>
      </c>
      <c r="H22" s="409">
        <v>1000000</v>
      </c>
      <c r="I22" s="412">
        <v>1100000</v>
      </c>
      <c r="J22" s="411">
        <v>0</v>
      </c>
      <c r="K22" s="54">
        <v>0</v>
      </c>
      <c r="L22" s="412">
        <v>0</v>
      </c>
      <c r="M22" s="413">
        <v>0</v>
      </c>
      <c r="N22" s="411">
        <f t="shared" si="5"/>
        <v>0</v>
      </c>
      <c r="O22" s="59" t="e">
        <f t="shared" si="1"/>
        <v>#DIV/0!</v>
      </c>
      <c r="P22" s="411">
        <f t="shared" si="0"/>
        <v>0</v>
      </c>
      <c r="Q22" s="59" t="e">
        <f t="shared" si="2"/>
        <v>#DIV/0!</v>
      </c>
      <c r="R22" s="411">
        <f t="shared" si="3"/>
        <v>0</v>
      </c>
      <c r="S22" s="59" t="e">
        <f t="shared" si="4"/>
        <v>#DIV/0!</v>
      </c>
    </row>
    <row r="23" spans="1:19" s="272" customFormat="1" x14ac:dyDescent="0.25">
      <c r="A23" s="57" t="s">
        <v>127</v>
      </c>
      <c r="B23" s="409">
        <v>0</v>
      </c>
      <c r="C23" s="410">
        <v>0</v>
      </c>
      <c r="D23" s="409">
        <v>0</v>
      </c>
      <c r="E23" s="412">
        <v>0</v>
      </c>
      <c r="F23" s="409">
        <v>0</v>
      </c>
      <c r="G23" s="412">
        <v>0</v>
      </c>
      <c r="H23" s="409">
        <v>1200000</v>
      </c>
      <c r="I23" s="412">
        <v>0</v>
      </c>
      <c r="J23" s="411">
        <v>0</v>
      </c>
      <c r="K23" s="54">
        <v>0</v>
      </c>
      <c r="L23" s="412">
        <v>0</v>
      </c>
      <c r="M23" s="413">
        <v>0</v>
      </c>
      <c r="N23" s="411">
        <f t="shared" si="5"/>
        <v>0</v>
      </c>
      <c r="O23" s="59" t="e">
        <f t="shared" si="1"/>
        <v>#DIV/0!</v>
      </c>
      <c r="P23" s="411">
        <f t="shared" si="0"/>
        <v>0</v>
      </c>
      <c r="Q23" s="59" t="e">
        <f t="shared" si="2"/>
        <v>#DIV/0!</v>
      </c>
      <c r="R23" s="411">
        <f t="shared" si="3"/>
        <v>0</v>
      </c>
      <c r="S23" s="59" t="e">
        <f t="shared" si="4"/>
        <v>#DIV/0!</v>
      </c>
    </row>
    <row r="24" spans="1:19" s="272" customFormat="1" x14ac:dyDescent="0.25">
      <c r="A24" s="57" t="s">
        <v>128</v>
      </c>
      <c r="B24" s="409">
        <v>0</v>
      </c>
      <c r="C24" s="410">
        <v>0</v>
      </c>
      <c r="D24" s="409">
        <v>0</v>
      </c>
      <c r="E24" s="412">
        <v>0</v>
      </c>
      <c r="F24" s="409">
        <v>1075896</v>
      </c>
      <c r="G24" s="412">
        <v>0</v>
      </c>
      <c r="H24" s="409">
        <v>0</v>
      </c>
      <c r="I24" s="412">
        <v>372456.5</v>
      </c>
      <c r="J24" s="411">
        <v>0</v>
      </c>
      <c r="K24" s="54">
        <v>0</v>
      </c>
      <c r="L24" s="412">
        <v>0</v>
      </c>
      <c r="M24" s="413">
        <v>0</v>
      </c>
      <c r="N24" s="411">
        <f t="shared" si="5"/>
        <v>0</v>
      </c>
      <c r="O24" s="59" t="e">
        <f t="shared" si="1"/>
        <v>#DIV/0!</v>
      </c>
      <c r="P24" s="411">
        <f t="shared" si="0"/>
        <v>0</v>
      </c>
      <c r="Q24" s="59" t="e">
        <f t="shared" si="2"/>
        <v>#DIV/0!</v>
      </c>
      <c r="R24" s="411">
        <f t="shared" si="3"/>
        <v>0</v>
      </c>
      <c r="S24" s="59" t="e">
        <f t="shared" si="4"/>
        <v>#DIV/0!</v>
      </c>
    </row>
    <row r="25" spans="1:19" s="272" customFormat="1" x14ac:dyDescent="0.25">
      <c r="A25" s="57" t="s">
        <v>129</v>
      </c>
      <c r="B25" s="409">
        <v>0</v>
      </c>
      <c r="C25" s="410">
        <v>0</v>
      </c>
      <c r="D25" s="409">
        <v>2000000</v>
      </c>
      <c r="E25" s="412">
        <v>1999548</v>
      </c>
      <c r="F25" s="409">
        <v>0</v>
      </c>
      <c r="G25" s="412">
        <v>0</v>
      </c>
      <c r="H25" s="409">
        <v>0</v>
      </c>
      <c r="I25" s="412">
        <v>0</v>
      </c>
      <c r="J25" s="411">
        <v>0</v>
      </c>
      <c r="K25" s="54">
        <v>0</v>
      </c>
      <c r="L25" s="412">
        <v>0</v>
      </c>
      <c r="M25" s="413">
        <v>0</v>
      </c>
      <c r="N25" s="411">
        <f t="shared" si="5"/>
        <v>0</v>
      </c>
      <c r="O25" s="59" t="e">
        <f t="shared" si="1"/>
        <v>#DIV/0!</v>
      </c>
      <c r="P25" s="411">
        <f t="shared" si="0"/>
        <v>0</v>
      </c>
      <c r="Q25" s="59" t="e">
        <f t="shared" si="2"/>
        <v>#DIV/0!</v>
      </c>
      <c r="R25" s="411">
        <f t="shared" si="3"/>
        <v>0</v>
      </c>
      <c r="S25" s="59" t="e">
        <f t="shared" si="4"/>
        <v>#DIV/0!</v>
      </c>
    </row>
    <row r="26" spans="1:19" s="272" customFormat="1" x14ac:dyDescent="0.25">
      <c r="A26" s="57" t="s">
        <v>130</v>
      </c>
      <c r="B26" s="409">
        <v>0</v>
      </c>
      <c r="C26" s="410">
        <v>0</v>
      </c>
      <c r="D26" s="409">
        <v>0</v>
      </c>
      <c r="E26" s="412">
        <v>412070</v>
      </c>
      <c r="F26" s="409">
        <v>0</v>
      </c>
      <c r="G26" s="412">
        <v>0</v>
      </c>
      <c r="H26" s="409">
        <v>0</v>
      </c>
      <c r="I26" s="412">
        <v>0</v>
      </c>
      <c r="J26" s="411">
        <v>0</v>
      </c>
      <c r="K26" s="426">
        <v>0</v>
      </c>
      <c r="L26" s="412">
        <v>0</v>
      </c>
      <c r="M26" s="413">
        <v>0</v>
      </c>
      <c r="N26" s="411">
        <f t="shared" si="5"/>
        <v>0</v>
      </c>
      <c r="O26" s="64" t="e">
        <f t="shared" si="1"/>
        <v>#DIV/0!</v>
      </c>
      <c r="P26" s="411">
        <f t="shared" si="0"/>
        <v>0</v>
      </c>
      <c r="Q26" s="64" t="e">
        <f t="shared" si="2"/>
        <v>#DIV/0!</v>
      </c>
      <c r="R26" s="411">
        <f t="shared" si="3"/>
        <v>0</v>
      </c>
      <c r="S26" s="64" t="e">
        <f t="shared" si="4"/>
        <v>#DIV/0!</v>
      </c>
    </row>
    <row r="27" spans="1:19" s="272" customFormat="1" x14ac:dyDescent="0.25">
      <c r="A27" s="57" t="s">
        <v>562</v>
      </c>
      <c r="B27" s="409">
        <v>0</v>
      </c>
      <c r="C27" s="410">
        <v>0</v>
      </c>
      <c r="D27" s="409">
        <v>0</v>
      </c>
      <c r="E27" s="412">
        <v>0</v>
      </c>
      <c r="F27" s="409">
        <v>0</v>
      </c>
      <c r="G27" s="412">
        <v>0</v>
      </c>
      <c r="H27" s="409">
        <v>0</v>
      </c>
      <c r="I27" s="412">
        <v>0</v>
      </c>
      <c r="J27" s="411">
        <v>0</v>
      </c>
      <c r="K27" s="54">
        <v>0</v>
      </c>
      <c r="L27" s="412">
        <v>0</v>
      </c>
      <c r="M27" s="413">
        <v>0</v>
      </c>
      <c r="N27" s="411">
        <f t="shared" si="5"/>
        <v>0</v>
      </c>
      <c r="O27" s="59" t="e">
        <f t="shared" si="1"/>
        <v>#DIV/0!</v>
      </c>
      <c r="P27" s="411">
        <f t="shared" si="0"/>
        <v>0</v>
      </c>
      <c r="Q27" s="59" t="e">
        <f t="shared" si="2"/>
        <v>#DIV/0!</v>
      </c>
      <c r="R27" s="411">
        <f t="shared" si="3"/>
        <v>0</v>
      </c>
      <c r="S27" s="59" t="e">
        <f t="shared" si="4"/>
        <v>#DIV/0!</v>
      </c>
    </row>
    <row r="28" spans="1:19" s="272" customFormat="1" x14ac:dyDescent="0.25">
      <c r="A28" s="414" t="s">
        <v>120</v>
      </c>
      <c r="B28" s="409">
        <v>0</v>
      </c>
      <c r="C28" s="410">
        <v>0</v>
      </c>
      <c r="D28" s="409">
        <v>0</v>
      </c>
      <c r="E28" s="412">
        <v>0</v>
      </c>
      <c r="F28" s="409">
        <v>0</v>
      </c>
      <c r="G28" s="412">
        <v>0</v>
      </c>
      <c r="H28" s="409">
        <v>0</v>
      </c>
      <c r="I28" s="412">
        <v>0</v>
      </c>
      <c r="J28" s="411">
        <v>0</v>
      </c>
      <c r="K28" s="54">
        <v>0</v>
      </c>
      <c r="L28" s="412">
        <v>0</v>
      </c>
      <c r="M28" s="413">
        <v>0</v>
      </c>
      <c r="N28" s="411">
        <f t="shared" si="5"/>
        <v>0</v>
      </c>
      <c r="O28" s="59" t="e">
        <f t="shared" si="1"/>
        <v>#DIV/0!</v>
      </c>
      <c r="P28" s="411">
        <f t="shared" si="0"/>
        <v>0</v>
      </c>
      <c r="Q28" s="59" t="e">
        <f t="shared" si="2"/>
        <v>#DIV/0!</v>
      </c>
      <c r="R28" s="411">
        <f t="shared" si="3"/>
        <v>0</v>
      </c>
      <c r="S28" s="59" t="e">
        <f t="shared" si="4"/>
        <v>#DIV/0!</v>
      </c>
    </row>
    <row r="29" spans="1:19" s="272" customFormat="1" x14ac:dyDescent="0.25">
      <c r="A29" s="53" t="s">
        <v>65</v>
      </c>
      <c r="B29" s="415">
        <v>0</v>
      </c>
      <c r="C29" s="416">
        <v>2091144</v>
      </c>
      <c r="D29" s="417">
        <v>6684000</v>
      </c>
      <c r="E29" s="416">
        <v>7297384</v>
      </c>
      <c r="F29" s="417">
        <v>9690293</v>
      </c>
      <c r="G29" s="416">
        <v>7480382.1624999996</v>
      </c>
      <c r="H29" s="417">
        <v>15037751.159999998</v>
      </c>
      <c r="I29" s="416">
        <v>14314198.25</v>
      </c>
      <c r="J29" s="417">
        <v>11477108.907900002</v>
      </c>
      <c r="K29" s="418">
        <v>11477108.907900002</v>
      </c>
      <c r="L29" s="416">
        <v>11762427.072239567</v>
      </c>
      <c r="M29" s="420">
        <v>12074038.894763563</v>
      </c>
      <c r="N29" s="417">
        <f>L29-K29</f>
        <v>285318.16433956474</v>
      </c>
      <c r="O29" s="60">
        <f t="shared" si="1"/>
        <v>2.4859759250273505E-2</v>
      </c>
      <c r="P29" s="417">
        <f t="shared" si="0"/>
        <v>596929.98686356097</v>
      </c>
      <c r="Q29" s="60">
        <f>M29/K29-1</f>
        <v>5.2010483794632023E-2</v>
      </c>
      <c r="R29" s="417">
        <f>M29-L29</f>
        <v>311611.82252399623</v>
      </c>
      <c r="S29" s="60">
        <f>M29/L29-1</f>
        <v>2.649213641115189E-2</v>
      </c>
    </row>
    <row r="30" spans="1:19" s="272" customFormat="1" ht="5.0999999999999996" customHeight="1" x14ac:dyDescent="0.25">
      <c r="A30" s="61" t="s">
        <v>121</v>
      </c>
      <c r="B30" s="67"/>
      <c r="C30" s="421"/>
      <c r="D30" s="422"/>
      <c r="E30" s="421"/>
      <c r="F30" s="422"/>
      <c r="G30" s="421"/>
      <c r="H30" s="422"/>
      <c r="I30" s="421"/>
      <c r="J30" s="422"/>
      <c r="K30" s="423"/>
      <c r="L30" s="421"/>
      <c r="M30" s="425"/>
      <c r="N30" s="422"/>
      <c r="O30" s="62"/>
      <c r="P30" s="422">
        <f t="shared" si="0"/>
        <v>0</v>
      </c>
      <c r="Q30" s="62"/>
      <c r="R30" s="422"/>
      <c r="S30" s="62"/>
    </row>
    <row r="31" spans="1:19" s="272" customFormat="1" x14ac:dyDescent="0.25">
      <c r="A31" s="53" t="s">
        <v>563</v>
      </c>
      <c r="B31" s="409"/>
      <c r="C31" s="410"/>
      <c r="D31" s="411"/>
      <c r="E31" s="410"/>
      <c r="F31" s="411"/>
      <c r="G31" s="410"/>
      <c r="H31" s="411"/>
      <c r="I31" s="410"/>
      <c r="J31" s="411"/>
      <c r="K31" s="54"/>
      <c r="L31" s="410"/>
      <c r="M31" s="55"/>
      <c r="N31" s="411"/>
      <c r="O31" s="59"/>
      <c r="P31" s="411"/>
      <c r="Q31" s="59"/>
      <c r="R31" s="411"/>
      <c r="S31" s="59"/>
    </row>
    <row r="32" spans="1:19" s="272" customFormat="1" x14ac:dyDescent="0.25">
      <c r="A32" s="57" t="s">
        <v>131</v>
      </c>
      <c r="B32" s="409">
        <v>0</v>
      </c>
      <c r="C32" s="410">
        <v>0</v>
      </c>
      <c r="D32" s="409">
        <v>1500000</v>
      </c>
      <c r="E32" s="412">
        <v>1500000</v>
      </c>
      <c r="F32" s="409">
        <v>3500000</v>
      </c>
      <c r="G32" s="412">
        <v>3500000</v>
      </c>
      <c r="H32" s="409">
        <v>4250000</v>
      </c>
      <c r="I32" s="412">
        <v>4250000.0299999993</v>
      </c>
      <c r="J32" s="411">
        <v>2800000</v>
      </c>
      <c r="K32" s="427">
        <v>2800000</v>
      </c>
      <c r="L32" s="412">
        <v>2800000</v>
      </c>
      <c r="M32" s="58">
        <v>0</v>
      </c>
      <c r="N32" s="411">
        <f>L32-K32</f>
        <v>0</v>
      </c>
      <c r="O32" s="59">
        <f t="shared" si="1"/>
        <v>0</v>
      </c>
      <c r="P32" s="411">
        <f t="shared" si="0"/>
        <v>-2800000</v>
      </c>
      <c r="Q32" s="59">
        <f>M32/K32-1</f>
        <v>-1</v>
      </c>
      <c r="R32" s="411">
        <f>M32-L32</f>
        <v>-2800000</v>
      </c>
      <c r="S32" s="59">
        <f>M32/L32-1</f>
        <v>-1</v>
      </c>
    </row>
    <row r="33" spans="1:19" s="272" customFormat="1" x14ac:dyDescent="0.25">
      <c r="A33" s="57" t="s">
        <v>564</v>
      </c>
      <c r="B33" s="409">
        <v>0</v>
      </c>
      <c r="C33" s="410">
        <v>0</v>
      </c>
      <c r="D33" s="409">
        <v>0</v>
      </c>
      <c r="E33" s="412">
        <v>0</v>
      </c>
      <c r="F33" s="409">
        <v>0</v>
      </c>
      <c r="G33" s="412">
        <v>0</v>
      </c>
      <c r="H33" s="409">
        <v>0</v>
      </c>
      <c r="I33" s="412">
        <v>0</v>
      </c>
      <c r="J33" s="411">
        <v>3900000</v>
      </c>
      <c r="K33" s="54">
        <v>3900000</v>
      </c>
      <c r="L33" s="412">
        <v>3900000</v>
      </c>
      <c r="M33" s="58">
        <v>3900000</v>
      </c>
      <c r="N33" s="411">
        <f>L33-K33</f>
        <v>0</v>
      </c>
      <c r="O33" s="59">
        <f t="shared" ref="O33:O34" si="6">L33/K33-1</f>
        <v>0</v>
      </c>
      <c r="P33" s="411">
        <f t="shared" ref="P33:P34" si="7">M33-K33</f>
        <v>0</v>
      </c>
      <c r="Q33" s="59">
        <f t="shared" ref="Q33:Q34" si="8">M33/K33-1</f>
        <v>0</v>
      </c>
      <c r="R33" s="411">
        <f t="shared" ref="R33:R34" si="9">M33-L33</f>
        <v>0</v>
      </c>
      <c r="S33" s="59">
        <f t="shared" ref="S33:S34" si="10">M33/L33-1</f>
        <v>0</v>
      </c>
    </row>
    <row r="34" spans="1:19" s="272" customFormat="1" x14ac:dyDescent="0.25">
      <c r="A34" s="414" t="s">
        <v>120</v>
      </c>
      <c r="B34" s="409">
        <v>0</v>
      </c>
      <c r="C34" s="410">
        <v>0</v>
      </c>
      <c r="D34" s="409">
        <v>0</v>
      </c>
      <c r="E34" s="412">
        <v>0</v>
      </c>
      <c r="F34" s="409">
        <v>0</v>
      </c>
      <c r="G34" s="412">
        <v>0</v>
      </c>
      <c r="H34" s="409">
        <v>0</v>
      </c>
      <c r="I34" s="412">
        <v>0</v>
      </c>
      <c r="J34" s="411">
        <v>0</v>
      </c>
      <c r="K34" s="54">
        <v>0</v>
      </c>
      <c r="L34" s="412">
        <v>0</v>
      </c>
      <c r="M34" s="58">
        <v>0</v>
      </c>
      <c r="N34" s="411">
        <f>L34-K34</f>
        <v>0</v>
      </c>
      <c r="O34" s="59" t="e">
        <f t="shared" si="6"/>
        <v>#DIV/0!</v>
      </c>
      <c r="P34" s="411">
        <f t="shared" si="7"/>
        <v>0</v>
      </c>
      <c r="Q34" s="59" t="e">
        <f t="shared" si="8"/>
        <v>#DIV/0!</v>
      </c>
      <c r="R34" s="411">
        <f t="shared" si="9"/>
        <v>0</v>
      </c>
      <c r="S34" s="59" t="e">
        <f t="shared" si="10"/>
        <v>#DIV/0!</v>
      </c>
    </row>
    <row r="35" spans="1:19" s="272" customFormat="1" x14ac:dyDescent="0.25">
      <c r="A35" s="53" t="s">
        <v>65</v>
      </c>
      <c r="B35" s="415">
        <v>0</v>
      </c>
      <c r="C35" s="416">
        <v>0</v>
      </c>
      <c r="D35" s="417">
        <v>1500000</v>
      </c>
      <c r="E35" s="416">
        <v>1500000</v>
      </c>
      <c r="F35" s="417">
        <v>3500000</v>
      </c>
      <c r="G35" s="416">
        <v>3500000</v>
      </c>
      <c r="H35" s="417">
        <v>4250000</v>
      </c>
      <c r="I35" s="416">
        <v>4250000.0299999993</v>
      </c>
      <c r="J35" s="417">
        <v>6700000</v>
      </c>
      <c r="K35" s="418">
        <v>6700000</v>
      </c>
      <c r="L35" s="416">
        <v>6700000</v>
      </c>
      <c r="M35" s="420">
        <v>3900000</v>
      </c>
      <c r="N35" s="417">
        <f>L35-K35</f>
        <v>0</v>
      </c>
      <c r="O35" s="60">
        <f t="shared" si="1"/>
        <v>0</v>
      </c>
      <c r="P35" s="417">
        <f t="shared" si="0"/>
        <v>-2800000</v>
      </c>
      <c r="Q35" s="60">
        <f>M35/K35-1</f>
        <v>-0.41791044776119401</v>
      </c>
      <c r="R35" s="417">
        <f>M35-L35</f>
        <v>-2800000</v>
      </c>
      <c r="S35" s="60">
        <f>M35/L35-1</f>
        <v>-0.41791044776119401</v>
      </c>
    </row>
    <row r="36" spans="1:19" s="272" customFormat="1" ht="5.0999999999999996" customHeight="1" x14ac:dyDescent="0.25">
      <c r="A36" s="61" t="s">
        <v>121</v>
      </c>
      <c r="B36" s="67"/>
      <c r="C36" s="421"/>
      <c r="D36" s="422"/>
      <c r="E36" s="421"/>
      <c r="F36" s="422"/>
      <c r="G36" s="421"/>
      <c r="H36" s="422"/>
      <c r="I36" s="421"/>
      <c r="J36" s="422"/>
      <c r="K36" s="423"/>
      <c r="L36" s="421"/>
      <c r="M36" s="425"/>
      <c r="N36" s="422"/>
      <c r="O36" s="62"/>
      <c r="P36" s="422">
        <f t="shared" si="0"/>
        <v>0</v>
      </c>
      <c r="Q36" s="62"/>
      <c r="R36" s="422"/>
      <c r="S36" s="62"/>
    </row>
    <row r="37" spans="1:19" s="272" customFormat="1" x14ac:dyDescent="0.25">
      <c r="A37" s="53" t="s">
        <v>132</v>
      </c>
      <c r="B37" s="409"/>
      <c r="C37" s="410"/>
      <c r="D37" s="411"/>
      <c r="E37" s="410"/>
      <c r="F37" s="411"/>
      <c r="G37" s="410"/>
      <c r="H37" s="411"/>
      <c r="I37" s="410"/>
      <c r="J37" s="411"/>
      <c r="K37" s="54"/>
      <c r="L37" s="410"/>
      <c r="M37" s="55"/>
      <c r="N37" s="411"/>
      <c r="O37" s="59"/>
      <c r="P37" s="411"/>
      <c r="Q37" s="59"/>
      <c r="R37" s="411"/>
      <c r="S37" s="59"/>
    </row>
    <row r="38" spans="1:19" s="272" customFormat="1" x14ac:dyDescent="0.25">
      <c r="A38" s="57" t="s">
        <v>133</v>
      </c>
      <c r="B38" s="409">
        <v>0</v>
      </c>
      <c r="C38" s="410">
        <v>0</v>
      </c>
      <c r="D38" s="409">
        <v>124443</v>
      </c>
      <c r="E38" s="412">
        <v>0</v>
      </c>
      <c r="F38" s="409">
        <v>51851</v>
      </c>
      <c r="G38" s="412">
        <v>0</v>
      </c>
      <c r="H38" s="409">
        <v>0</v>
      </c>
      <c r="I38" s="412">
        <v>29242</v>
      </c>
      <c r="J38" s="411">
        <v>75000</v>
      </c>
      <c r="K38" s="54">
        <v>75000</v>
      </c>
      <c r="L38" s="412">
        <v>75000</v>
      </c>
      <c r="M38" s="58">
        <v>75000</v>
      </c>
      <c r="N38" s="411">
        <f>L38-K38</f>
        <v>0</v>
      </c>
      <c r="O38" s="59">
        <f t="shared" si="1"/>
        <v>0</v>
      </c>
      <c r="P38" s="411">
        <f t="shared" si="0"/>
        <v>0</v>
      </c>
      <c r="Q38" s="59">
        <f>M38/K38-1</f>
        <v>0</v>
      </c>
      <c r="R38" s="411">
        <f>M38-L38</f>
        <v>0</v>
      </c>
      <c r="S38" s="59">
        <f>M38/L38-1</f>
        <v>0</v>
      </c>
    </row>
    <row r="39" spans="1:19" s="272" customFormat="1" x14ac:dyDescent="0.25">
      <c r="A39" s="57" t="s">
        <v>565</v>
      </c>
      <c r="B39" s="409">
        <v>0</v>
      </c>
      <c r="C39" s="410">
        <v>0</v>
      </c>
      <c r="D39" s="409">
        <v>0</v>
      </c>
      <c r="E39" s="412">
        <v>0</v>
      </c>
      <c r="F39" s="409">
        <v>0</v>
      </c>
      <c r="G39" s="412">
        <v>0</v>
      </c>
      <c r="H39" s="409">
        <v>0</v>
      </c>
      <c r="I39" s="412">
        <v>0</v>
      </c>
      <c r="J39" s="411">
        <v>0</v>
      </c>
      <c r="K39" s="54">
        <v>0</v>
      </c>
      <c r="L39" s="412">
        <v>0</v>
      </c>
      <c r="M39" s="58">
        <v>40000</v>
      </c>
      <c r="N39" s="411"/>
      <c r="O39" s="59" t="e">
        <f t="shared" ref="O39:O40" si="11">L39/K39-1</f>
        <v>#DIV/0!</v>
      </c>
      <c r="P39" s="411">
        <f t="shared" ref="P39:P40" si="12">M39-K39</f>
        <v>40000</v>
      </c>
      <c r="Q39" s="59" t="e">
        <f t="shared" ref="Q39:Q40" si="13">M39/K39-1</f>
        <v>#DIV/0!</v>
      </c>
      <c r="R39" s="411">
        <f t="shared" ref="R39:R40" si="14">M39-L39</f>
        <v>40000</v>
      </c>
      <c r="S39" s="59" t="e">
        <f t="shared" ref="S39:S40" si="15">M39/L39-1</f>
        <v>#DIV/0!</v>
      </c>
    </row>
    <row r="40" spans="1:19" s="272" customFormat="1" x14ac:dyDescent="0.25">
      <c r="A40" s="414" t="s">
        <v>120</v>
      </c>
      <c r="B40" s="409">
        <v>0</v>
      </c>
      <c r="C40" s="410">
        <v>0</v>
      </c>
      <c r="D40" s="409">
        <v>0</v>
      </c>
      <c r="E40" s="412">
        <v>0</v>
      </c>
      <c r="F40" s="409">
        <v>0</v>
      </c>
      <c r="G40" s="412">
        <v>0</v>
      </c>
      <c r="H40" s="409">
        <v>0</v>
      </c>
      <c r="I40" s="412">
        <v>0</v>
      </c>
      <c r="J40" s="411">
        <v>0</v>
      </c>
      <c r="K40" s="54">
        <v>0</v>
      </c>
      <c r="L40" s="412">
        <v>0</v>
      </c>
      <c r="M40" s="58"/>
      <c r="N40" s="411"/>
      <c r="O40" s="59" t="e">
        <f t="shared" si="11"/>
        <v>#DIV/0!</v>
      </c>
      <c r="P40" s="411">
        <f t="shared" si="12"/>
        <v>0</v>
      </c>
      <c r="Q40" s="59" t="e">
        <f t="shared" si="13"/>
        <v>#DIV/0!</v>
      </c>
      <c r="R40" s="411">
        <f t="shared" si="14"/>
        <v>0</v>
      </c>
      <c r="S40" s="59" t="e">
        <f t="shared" si="15"/>
        <v>#DIV/0!</v>
      </c>
    </row>
    <row r="41" spans="1:19" s="272" customFormat="1" x14ac:dyDescent="0.25">
      <c r="A41" s="53" t="s">
        <v>65</v>
      </c>
      <c r="B41" s="415">
        <v>0</v>
      </c>
      <c r="C41" s="416">
        <v>0</v>
      </c>
      <c r="D41" s="417">
        <v>124443</v>
      </c>
      <c r="E41" s="416">
        <v>0</v>
      </c>
      <c r="F41" s="417">
        <v>51851</v>
      </c>
      <c r="G41" s="416">
        <v>0</v>
      </c>
      <c r="H41" s="417">
        <v>0</v>
      </c>
      <c r="I41" s="416">
        <v>29242</v>
      </c>
      <c r="J41" s="417">
        <v>75000</v>
      </c>
      <c r="K41" s="418">
        <v>75000</v>
      </c>
      <c r="L41" s="416">
        <v>75000</v>
      </c>
      <c r="M41" s="420">
        <v>115000</v>
      </c>
      <c r="N41" s="417">
        <f>L41-K41</f>
        <v>0</v>
      </c>
      <c r="O41" s="60">
        <f t="shared" si="1"/>
        <v>0</v>
      </c>
      <c r="P41" s="417">
        <f t="shared" si="0"/>
        <v>40000</v>
      </c>
      <c r="Q41" s="60">
        <f>M41/K41-1</f>
        <v>0.53333333333333344</v>
      </c>
      <c r="R41" s="417">
        <f>M41-L41</f>
        <v>40000</v>
      </c>
      <c r="S41" s="60">
        <f>M41/L41-1</f>
        <v>0.53333333333333344</v>
      </c>
    </row>
    <row r="42" spans="1:19" s="272" customFormat="1" ht="5.0999999999999996" customHeight="1" x14ac:dyDescent="0.25">
      <c r="A42" s="61" t="s">
        <v>121</v>
      </c>
      <c r="B42" s="67"/>
      <c r="C42" s="421"/>
      <c r="D42" s="422"/>
      <c r="E42" s="421"/>
      <c r="F42" s="422"/>
      <c r="G42" s="421"/>
      <c r="H42" s="422"/>
      <c r="I42" s="421"/>
      <c r="J42" s="422"/>
      <c r="K42" s="423"/>
      <c r="L42" s="421"/>
      <c r="M42" s="425"/>
      <c r="N42" s="422"/>
      <c r="O42" s="62"/>
      <c r="P42" s="422"/>
      <c r="Q42" s="62"/>
      <c r="R42" s="422"/>
      <c r="S42" s="62"/>
    </row>
    <row r="43" spans="1:19" s="272" customFormat="1" x14ac:dyDescent="0.25">
      <c r="A43" s="53" t="s">
        <v>134</v>
      </c>
      <c r="B43" s="409"/>
      <c r="C43" s="410"/>
      <c r="D43" s="411"/>
      <c r="E43" s="410"/>
      <c r="F43" s="411"/>
      <c r="G43" s="410"/>
      <c r="H43" s="411"/>
      <c r="I43" s="410"/>
      <c r="J43" s="411"/>
      <c r="K43" s="54"/>
      <c r="L43" s="410"/>
      <c r="M43" s="55"/>
      <c r="N43" s="411"/>
      <c r="O43" s="59"/>
      <c r="P43" s="411"/>
      <c r="Q43" s="59"/>
      <c r="R43" s="411"/>
      <c r="S43" s="59"/>
    </row>
    <row r="44" spans="1:19" s="272" customFormat="1" x14ac:dyDescent="0.25">
      <c r="A44" s="57" t="s">
        <v>135</v>
      </c>
      <c r="B44" s="409">
        <v>0</v>
      </c>
      <c r="C44" s="410">
        <v>0</v>
      </c>
      <c r="D44" s="409">
        <v>216000</v>
      </c>
      <c r="E44" s="412">
        <v>216000</v>
      </c>
      <c r="F44" s="409">
        <v>216000</v>
      </c>
      <c r="G44" s="412">
        <v>216000</v>
      </c>
      <c r="H44" s="409">
        <v>0</v>
      </c>
      <c r="I44" s="412">
        <v>216000</v>
      </c>
      <c r="J44" s="411">
        <v>94500</v>
      </c>
      <c r="K44" s="54">
        <v>94500</v>
      </c>
      <c r="L44" s="412">
        <v>94500</v>
      </c>
      <c r="M44" s="58">
        <v>0</v>
      </c>
      <c r="N44" s="411">
        <f>L44-K44</f>
        <v>0</v>
      </c>
      <c r="O44" s="59">
        <f t="shared" si="1"/>
        <v>0</v>
      </c>
      <c r="P44" s="411">
        <f t="shared" si="0"/>
        <v>-94500</v>
      </c>
      <c r="Q44" s="59">
        <f>M44/K44-1</f>
        <v>-1</v>
      </c>
      <c r="R44" s="411">
        <f>M44-L44</f>
        <v>-94500</v>
      </c>
      <c r="S44" s="59">
        <f>M44/L44-1</f>
        <v>-1</v>
      </c>
    </row>
    <row r="45" spans="1:19" s="272" customFormat="1" x14ac:dyDescent="0.25">
      <c r="A45" s="57" t="s">
        <v>566</v>
      </c>
      <c r="B45" s="409">
        <v>0</v>
      </c>
      <c r="C45" s="410">
        <v>0</v>
      </c>
      <c r="D45" s="409">
        <v>104000</v>
      </c>
      <c r="E45" s="412">
        <v>0</v>
      </c>
      <c r="F45" s="409">
        <v>104000</v>
      </c>
      <c r="G45" s="412">
        <v>0</v>
      </c>
      <c r="H45" s="409">
        <v>0</v>
      </c>
      <c r="I45" s="412">
        <v>139289</v>
      </c>
      <c r="J45" s="411">
        <v>146252.98800000001</v>
      </c>
      <c r="K45" s="54">
        <v>146252.98800000001</v>
      </c>
      <c r="L45" s="412">
        <v>146252.98800000001</v>
      </c>
      <c r="M45" s="58">
        <v>149178.04776000002</v>
      </c>
      <c r="N45" s="411">
        <f>L45-K45</f>
        <v>0</v>
      </c>
      <c r="O45" s="59">
        <f t="shared" si="1"/>
        <v>0</v>
      </c>
      <c r="P45" s="411">
        <f t="shared" si="0"/>
        <v>2925.0597600000037</v>
      </c>
      <c r="Q45" s="59">
        <f>M45/K45-1</f>
        <v>2.0000000000000018E-2</v>
      </c>
      <c r="R45" s="411">
        <f>M45-L45</f>
        <v>2925.0597600000037</v>
      </c>
      <c r="S45" s="59">
        <f>M45/L45-1</f>
        <v>2.0000000000000018E-2</v>
      </c>
    </row>
    <row r="46" spans="1:19" s="272" customFormat="1" x14ac:dyDescent="0.25">
      <c r="A46" s="57" t="s">
        <v>120</v>
      </c>
      <c r="B46" s="409">
        <v>0</v>
      </c>
      <c r="C46" s="410">
        <v>0</v>
      </c>
      <c r="D46" s="409">
        <v>0</v>
      </c>
      <c r="E46" s="412">
        <v>0</v>
      </c>
      <c r="F46" s="409">
        <v>0</v>
      </c>
      <c r="G46" s="412">
        <v>0</v>
      </c>
      <c r="H46" s="409">
        <v>0</v>
      </c>
      <c r="I46" s="412">
        <v>0</v>
      </c>
      <c r="J46" s="411">
        <v>0</v>
      </c>
      <c r="K46" s="54">
        <v>0</v>
      </c>
      <c r="L46" s="412">
        <v>0</v>
      </c>
      <c r="M46" s="58">
        <v>0</v>
      </c>
      <c r="N46" s="411"/>
      <c r="O46" s="59" t="e">
        <f t="shared" ref="O46:O47" si="16">L46/K46-1</f>
        <v>#DIV/0!</v>
      </c>
      <c r="P46" s="411">
        <f t="shared" ref="P46:P47" si="17">M46-K46</f>
        <v>0</v>
      </c>
      <c r="Q46" s="59" t="e">
        <f t="shared" ref="Q46:Q47" si="18">M46/K46-1</f>
        <v>#DIV/0!</v>
      </c>
      <c r="R46" s="411">
        <f t="shared" ref="R46:R47" si="19">M46-L46</f>
        <v>0</v>
      </c>
      <c r="S46" s="59" t="e">
        <f t="shared" ref="S46:S47" si="20">M46/L46-1</f>
        <v>#DIV/0!</v>
      </c>
    </row>
    <row r="47" spans="1:19" s="272" customFormat="1" x14ac:dyDescent="0.25">
      <c r="A47" s="414" t="s">
        <v>120</v>
      </c>
      <c r="B47" s="409">
        <v>0</v>
      </c>
      <c r="C47" s="410">
        <v>0</v>
      </c>
      <c r="D47" s="409">
        <v>0</v>
      </c>
      <c r="E47" s="412">
        <v>0</v>
      </c>
      <c r="F47" s="409">
        <v>0</v>
      </c>
      <c r="G47" s="412">
        <v>0</v>
      </c>
      <c r="H47" s="409">
        <v>0</v>
      </c>
      <c r="I47" s="412">
        <v>0</v>
      </c>
      <c r="J47" s="411">
        <v>0</v>
      </c>
      <c r="K47" s="54">
        <v>0</v>
      </c>
      <c r="L47" s="412">
        <v>0</v>
      </c>
      <c r="M47" s="58">
        <v>0</v>
      </c>
      <c r="N47" s="411"/>
      <c r="O47" s="59" t="e">
        <f t="shared" si="16"/>
        <v>#DIV/0!</v>
      </c>
      <c r="P47" s="411">
        <f t="shared" si="17"/>
        <v>0</v>
      </c>
      <c r="Q47" s="59" t="e">
        <f t="shared" si="18"/>
        <v>#DIV/0!</v>
      </c>
      <c r="R47" s="411">
        <f t="shared" si="19"/>
        <v>0</v>
      </c>
      <c r="S47" s="59" t="e">
        <f t="shared" si="20"/>
        <v>#DIV/0!</v>
      </c>
    </row>
    <row r="48" spans="1:19" s="272" customFormat="1" x14ac:dyDescent="0.25">
      <c r="A48" s="53" t="s">
        <v>65</v>
      </c>
      <c r="B48" s="415">
        <v>0</v>
      </c>
      <c r="C48" s="416">
        <v>0</v>
      </c>
      <c r="D48" s="417">
        <v>320000</v>
      </c>
      <c r="E48" s="416">
        <v>216000</v>
      </c>
      <c r="F48" s="417">
        <v>320000</v>
      </c>
      <c r="G48" s="416">
        <v>216000</v>
      </c>
      <c r="H48" s="417">
        <v>0</v>
      </c>
      <c r="I48" s="416">
        <v>355289</v>
      </c>
      <c r="J48" s="417">
        <v>240752.98800000001</v>
      </c>
      <c r="K48" s="418">
        <v>240752.98800000001</v>
      </c>
      <c r="L48" s="416">
        <v>240752.98800000001</v>
      </c>
      <c r="M48" s="420">
        <v>149178.04776000002</v>
      </c>
      <c r="N48" s="417">
        <f>L48-K48</f>
        <v>0</v>
      </c>
      <c r="O48" s="60">
        <f t="shared" si="1"/>
        <v>0</v>
      </c>
      <c r="P48" s="417">
        <f t="shared" si="0"/>
        <v>-91574.940239999996</v>
      </c>
      <c r="Q48" s="60">
        <f>M48/K48-1</f>
        <v>-0.38036886271168524</v>
      </c>
      <c r="R48" s="417">
        <f>M48-L48</f>
        <v>-91574.940239999996</v>
      </c>
      <c r="S48" s="60">
        <f>M48/L48-1</f>
        <v>-0.38036886271168524</v>
      </c>
    </row>
    <row r="49" spans="1:19" s="272" customFormat="1" ht="5.0999999999999996" customHeight="1" x14ac:dyDescent="0.25">
      <c r="A49" s="61" t="s">
        <v>121</v>
      </c>
      <c r="B49" s="67"/>
      <c r="C49" s="421"/>
      <c r="D49" s="422"/>
      <c r="E49" s="421"/>
      <c r="F49" s="422"/>
      <c r="G49" s="421"/>
      <c r="H49" s="422"/>
      <c r="I49" s="421"/>
      <c r="J49" s="422"/>
      <c r="K49" s="423"/>
      <c r="L49" s="421"/>
      <c r="M49" s="425"/>
      <c r="N49" s="422"/>
      <c r="O49" s="62"/>
      <c r="P49" s="422">
        <f t="shared" si="0"/>
        <v>0</v>
      </c>
      <c r="Q49" s="62"/>
      <c r="R49" s="422"/>
      <c r="S49" s="62"/>
    </row>
    <row r="50" spans="1:19" s="272" customFormat="1" x14ac:dyDescent="0.25">
      <c r="A50" s="53" t="s">
        <v>136</v>
      </c>
      <c r="B50" s="409"/>
      <c r="C50" s="410"/>
      <c r="D50" s="411"/>
      <c r="E50" s="410"/>
      <c r="F50" s="411"/>
      <c r="G50" s="410"/>
      <c r="H50" s="411"/>
      <c r="I50" s="410"/>
      <c r="J50" s="411"/>
      <c r="K50" s="54"/>
      <c r="L50" s="410"/>
      <c r="M50" s="55"/>
      <c r="N50" s="411"/>
      <c r="O50" s="59"/>
      <c r="P50" s="411"/>
      <c r="Q50" s="59"/>
      <c r="R50" s="411"/>
      <c r="S50" s="59"/>
    </row>
    <row r="51" spans="1:19" s="272" customFormat="1" x14ac:dyDescent="0.25">
      <c r="A51" s="57" t="s">
        <v>137</v>
      </c>
      <c r="B51" s="409">
        <v>5833357</v>
      </c>
      <c r="C51" s="410">
        <v>5192956</v>
      </c>
      <c r="D51" s="409">
        <v>0</v>
      </c>
      <c r="E51" s="412">
        <v>0</v>
      </c>
      <c r="F51" s="409">
        <v>0</v>
      </c>
      <c r="G51" s="412">
        <v>0</v>
      </c>
      <c r="H51" s="409">
        <v>0</v>
      </c>
      <c r="I51" s="412">
        <v>0</v>
      </c>
      <c r="J51" s="411">
        <v>0</v>
      </c>
      <c r="K51" s="54">
        <v>0</v>
      </c>
      <c r="L51" s="412">
        <v>0</v>
      </c>
      <c r="M51" s="58">
        <v>0</v>
      </c>
      <c r="N51" s="411">
        <f>L51-K51</f>
        <v>0</v>
      </c>
      <c r="O51" s="59" t="e">
        <f t="shared" si="1"/>
        <v>#DIV/0!</v>
      </c>
      <c r="P51" s="411">
        <f t="shared" si="0"/>
        <v>0</v>
      </c>
      <c r="Q51" s="59" t="e">
        <f t="shared" ref="Q51:Q58" si="21">M51/K51-1</f>
        <v>#DIV/0!</v>
      </c>
      <c r="R51" s="411">
        <f t="shared" ref="R51:R58" si="22">M51-L51</f>
        <v>0</v>
      </c>
      <c r="S51" s="59" t="e">
        <f t="shared" ref="S51:S58" si="23">M51/L51-1</f>
        <v>#DIV/0!</v>
      </c>
    </row>
    <row r="52" spans="1:19" s="272" customFormat="1" x14ac:dyDescent="0.25">
      <c r="A52" s="57" t="s">
        <v>398</v>
      </c>
      <c r="B52" s="409">
        <v>2000000</v>
      </c>
      <c r="C52" s="410">
        <v>2000000</v>
      </c>
      <c r="D52" s="409">
        <v>4318597</v>
      </c>
      <c r="E52" s="412">
        <v>2459389</v>
      </c>
      <c r="F52" s="409">
        <v>18459071</v>
      </c>
      <c r="G52" s="412">
        <v>17399336.390581384</v>
      </c>
      <c r="H52" s="409">
        <v>28617281.396147605</v>
      </c>
      <c r="I52" s="412">
        <v>25428461</v>
      </c>
      <c r="J52" s="409">
        <v>18225771.525133405</v>
      </c>
      <c r="K52" s="426">
        <v>18225771.525133405</v>
      </c>
      <c r="L52" s="412">
        <v>17629773.388243701</v>
      </c>
      <c r="M52" s="58">
        <v>14935769.680260541</v>
      </c>
      <c r="N52" s="411">
        <f>L52-K52</f>
        <v>-595998.13688970357</v>
      </c>
      <c r="O52" s="64">
        <f t="shared" si="1"/>
        <v>-3.2700845397289235E-2</v>
      </c>
      <c r="P52" s="411">
        <f>M52-K52</f>
        <v>-3290001.844872864</v>
      </c>
      <c r="Q52" s="64">
        <f t="shared" si="21"/>
        <v>-0.18051372148147138</v>
      </c>
      <c r="R52" s="411">
        <f>M52-L52</f>
        <v>-2694003.7079831604</v>
      </c>
      <c r="S52" s="64">
        <f t="shared" si="23"/>
        <v>-0.15280988862736256</v>
      </c>
    </row>
    <row r="53" spans="1:19" s="272" customFormat="1" x14ac:dyDescent="0.25">
      <c r="A53" s="57" t="s">
        <v>567</v>
      </c>
      <c r="B53" s="409">
        <v>0</v>
      </c>
      <c r="C53" s="410">
        <v>0</v>
      </c>
      <c r="D53" s="409">
        <v>0</v>
      </c>
      <c r="E53" s="412">
        <v>0</v>
      </c>
      <c r="F53" s="409">
        <v>0</v>
      </c>
      <c r="G53" s="412">
        <v>0</v>
      </c>
      <c r="H53" s="409">
        <v>0</v>
      </c>
      <c r="I53" s="412">
        <v>0</v>
      </c>
      <c r="J53" s="411">
        <v>0</v>
      </c>
      <c r="K53" s="54">
        <v>0</v>
      </c>
      <c r="L53" s="412">
        <v>0</v>
      </c>
      <c r="M53" s="58">
        <v>861000</v>
      </c>
      <c r="N53" s="411">
        <f t="shared" ref="N53:N57" si="24">L53-K53</f>
        <v>0</v>
      </c>
      <c r="O53" s="59" t="e">
        <f t="shared" si="1"/>
        <v>#DIV/0!</v>
      </c>
      <c r="P53" s="411">
        <f t="shared" si="0"/>
        <v>861000</v>
      </c>
      <c r="Q53" s="59" t="e">
        <f t="shared" si="21"/>
        <v>#DIV/0!</v>
      </c>
      <c r="R53" s="411">
        <f t="shared" si="22"/>
        <v>861000</v>
      </c>
      <c r="S53" s="59" t="e">
        <f t="shared" si="23"/>
        <v>#DIV/0!</v>
      </c>
    </row>
    <row r="54" spans="1:19" s="272" customFormat="1" x14ac:dyDescent="0.25">
      <c r="A54" s="57" t="s">
        <v>568</v>
      </c>
      <c r="B54" s="409">
        <v>0</v>
      </c>
      <c r="C54" s="410">
        <v>0</v>
      </c>
      <c r="D54" s="409">
        <v>0</v>
      </c>
      <c r="E54" s="412">
        <v>1397134</v>
      </c>
      <c r="F54" s="409">
        <v>0</v>
      </c>
      <c r="G54" s="412">
        <v>0</v>
      </c>
      <c r="H54" s="409">
        <v>0</v>
      </c>
      <c r="I54" s="412">
        <v>0</v>
      </c>
      <c r="J54" s="411">
        <v>1480321.26</v>
      </c>
      <c r="K54" s="54">
        <v>1480321.26</v>
      </c>
      <c r="L54" s="412">
        <v>1480321.26</v>
      </c>
      <c r="M54" s="58">
        <v>2400036.0199999996</v>
      </c>
      <c r="N54" s="411">
        <f t="shared" si="24"/>
        <v>0</v>
      </c>
      <c r="O54" s="59">
        <f t="shared" si="1"/>
        <v>0</v>
      </c>
      <c r="P54" s="411">
        <f t="shared" si="0"/>
        <v>919714.75999999954</v>
      </c>
      <c r="Q54" s="59">
        <f t="shared" si="21"/>
        <v>0.62129402910824871</v>
      </c>
      <c r="R54" s="411">
        <f t="shared" si="22"/>
        <v>919714.75999999954</v>
      </c>
      <c r="S54" s="59">
        <f t="shared" si="23"/>
        <v>0.62129402910824871</v>
      </c>
    </row>
    <row r="55" spans="1:19" s="272" customFormat="1" x14ac:dyDescent="0.25">
      <c r="A55" s="57" t="s">
        <v>569</v>
      </c>
      <c r="B55" s="409">
        <v>0</v>
      </c>
      <c r="C55" s="410">
        <v>0</v>
      </c>
      <c r="D55" s="409">
        <v>0</v>
      </c>
      <c r="E55" s="412">
        <v>600</v>
      </c>
      <c r="F55" s="409">
        <v>0</v>
      </c>
      <c r="G55" s="412">
        <v>282516.35799841123</v>
      </c>
      <c r="H55" s="409">
        <v>0</v>
      </c>
      <c r="I55" s="412">
        <v>27000</v>
      </c>
      <c r="J55" s="411">
        <v>33000</v>
      </c>
      <c r="K55" s="54">
        <v>33000</v>
      </c>
      <c r="L55" s="412">
        <v>33000</v>
      </c>
      <c r="M55" s="58">
        <v>74000</v>
      </c>
      <c r="N55" s="411">
        <f t="shared" si="24"/>
        <v>0</v>
      </c>
      <c r="O55" s="59">
        <f t="shared" si="1"/>
        <v>0</v>
      </c>
      <c r="P55" s="411">
        <f t="shared" si="0"/>
        <v>41000</v>
      </c>
      <c r="Q55" s="59">
        <f t="shared" si="21"/>
        <v>1.2424242424242422</v>
      </c>
      <c r="R55" s="411">
        <f t="shared" si="22"/>
        <v>41000</v>
      </c>
      <c r="S55" s="59">
        <f t="shared" si="23"/>
        <v>1.2424242424242422</v>
      </c>
    </row>
    <row r="56" spans="1:19" s="272" customFormat="1" x14ac:dyDescent="0.25">
      <c r="A56" s="57" t="s">
        <v>138</v>
      </c>
      <c r="B56" s="409">
        <v>0</v>
      </c>
      <c r="C56" s="410">
        <v>0</v>
      </c>
      <c r="D56" s="409">
        <v>0</v>
      </c>
      <c r="E56" s="412">
        <v>0</v>
      </c>
      <c r="F56" s="409">
        <v>0</v>
      </c>
      <c r="G56" s="412">
        <v>0</v>
      </c>
      <c r="H56" s="409">
        <v>0</v>
      </c>
      <c r="I56" s="412">
        <v>0</v>
      </c>
      <c r="J56" s="411">
        <v>0</v>
      </c>
      <c r="K56" s="54">
        <v>0</v>
      </c>
      <c r="L56" s="412">
        <v>0</v>
      </c>
      <c r="M56" s="58">
        <v>0</v>
      </c>
      <c r="N56" s="411">
        <f t="shared" si="24"/>
        <v>0</v>
      </c>
      <c r="O56" s="59" t="e">
        <f t="shared" si="1"/>
        <v>#DIV/0!</v>
      </c>
      <c r="P56" s="411">
        <f t="shared" si="0"/>
        <v>0</v>
      </c>
      <c r="Q56" s="59" t="e">
        <f t="shared" si="21"/>
        <v>#DIV/0!</v>
      </c>
      <c r="R56" s="411">
        <f t="shared" si="22"/>
        <v>0</v>
      </c>
      <c r="S56" s="59" t="e">
        <f t="shared" si="23"/>
        <v>#DIV/0!</v>
      </c>
    </row>
    <row r="57" spans="1:19" s="272" customFormat="1" x14ac:dyDescent="0.25">
      <c r="A57" s="57" t="s">
        <v>8</v>
      </c>
      <c r="B57" s="409">
        <v>0</v>
      </c>
      <c r="C57" s="410">
        <v>0</v>
      </c>
      <c r="D57" s="409">
        <v>0</v>
      </c>
      <c r="E57" s="412">
        <v>0</v>
      </c>
      <c r="F57" s="409">
        <v>0</v>
      </c>
      <c r="G57" s="412">
        <v>0</v>
      </c>
      <c r="H57" s="409">
        <v>0</v>
      </c>
      <c r="I57" s="412">
        <v>306142</v>
      </c>
      <c r="J57" s="411">
        <v>0</v>
      </c>
      <c r="K57" s="54">
        <v>0</v>
      </c>
      <c r="L57" s="412">
        <v>0</v>
      </c>
      <c r="M57" s="58">
        <v>0</v>
      </c>
      <c r="N57" s="411">
        <f t="shared" si="24"/>
        <v>0</v>
      </c>
      <c r="O57" s="59" t="e">
        <f t="shared" si="1"/>
        <v>#DIV/0!</v>
      </c>
      <c r="P57" s="411">
        <f t="shared" si="0"/>
        <v>0</v>
      </c>
      <c r="Q57" s="59" t="e">
        <f t="shared" si="21"/>
        <v>#DIV/0!</v>
      </c>
      <c r="R57" s="411">
        <f t="shared" si="22"/>
        <v>0</v>
      </c>
      <c r="S57" s="59" t="e">
        <f t="shared" si="23"/>
        <v>#DIV/0!</v>
      </c>
    </row>
    <row r="58" spans="1:19" s="272" customFormat="1" x14ac:dyDescent="0.25">
      <c r="A58" s="57" t="s">
        <v>132</v>
      </c>
      <c r="B58" s="409">
        <v>2090000</v>
      </c>
      <c r="C58" s="410">
        <v>0</v>
      </c>
      <c r="D58" s="409">
        <v>0</v>
      </c>
      <c r="E58" s="412">
        <v>0</v>
      </c>
      <c r="F58" s="409">
        <v>0</v>
      </c>
      <c r="G58" s="412">
        <v>0</v>
      </c>
      <c r="H58" s="409">
        <v>0</v>
      </c>
      <c r="I58" s="412">
        <v>0</v>
      </c>
      <c r="J58" s="411">
        <v>0</v>
      </c>
      <c r="K58" s="54">
        <v>0</v>
      </c>
      <c r="L58" s="412">
        <v>0</v>
      </c>
      <c r="M58" s="58">
        <v>0</v>
      </c>
      <c r="N58" s="411"/>
      <c r="O58" s="59"/>
      <c r="P58" s="411">
        <f t="shared" si="0"/>
        <v>0</v>
      </c>
      <c r="Q58" s="59" t="e">
        <f t="shared" si="21"/>
        <v>#DIV/0!</v>
      </c>
      <c r="R58" s="411">
        <f t="shared" si="22"/>
        <v>0</v>
      </c>
      <c r="S58" s="59" t="e">
        <f t="shared" si="23"/>
        <v>#DIV/0!</v>
      </c>
    </row>
    <row r="59" spans="1:19" s="272" customFormat="1" x14ac:dyDescent="0.25">
      <c r="A59" s="57" t="s">
        <v>570</v>
      </c>
      <c r="B59" s="409">
        <v>0</v>
      </c>
      <c r="C59" s="410">
        <v>0</v>
      </c>
      <c r="D59" s="409">
        <v>0</v>
      </c>
      <c r="E59" s="412">
        <v>0</v>
      </c>
      <c r="F59" s="409">
        <v>0</v>
      </c>
      <c r="G59" s="412">
        <v>0</v>
      </c>
      <c r="H59" s="409">
        <v>0</v>
      </c>
      <c r="I59" s="412">
        <v>11059786</v>
      </c>
      <c r="J59" s="411">
        <v>0</v>
      </c>
      <c r="K59" s="54">
        <v>0</v>
      </c>
      <c r="L59" s="412">
        <v>0</v>
      </c>
      <c r="M59" s="58">
        <v>0</v>
      </c>
      <c r="N59" s="411"/>
      <c r="O59" s="59"/>
      <c r="P59" s="411">
        <f>M59-K59</f>
        <v>0</v>
      </c>
      <c r="Q59" s="59" t="e">
        <f>M59/K59-1</f>
        <v>#DIV/0!</v>
      </c>
      <c r="R59" s="411">
        <f>M59-L59</f>
        <v>0</v>
      </c>
      <c r="S59" s="59" t="e">
        <f>M59/L59-1</f>
        <v>#DIV/0!</v>
      </c>
    </row>
    <row r="60" spans="1:19" s="272" customFormat="1" x14ac:dyDescent="0.25">
      <c r="A60" s="57" t="s">
        <v>571</v>
      </c>
      <c r="B60" s="409">
        <v>0</v>
      </c>
      <c r="C60" s="410">
        <v>0</v>
      </c>
      <c r="D60" s="409">
        <v>0</v>
      </c>
      <c r="E60" s="412">
        <v>0</v>
      </c>
      <c r="F60" s="409">
        <v>0</v>
      </c>
      <c r="G60" s="412">
        <v>0</v>
      </c>
      <c r="H60" s="409">
        <v>0</v>
      </c>
      <c r="I60" s="412">
        <v>7269273</v>
      </c>
      <c r="J60" s="411">
        <v>0</v>
      </c>
      <c r="K60" s="54">
        <v>0</v>
      </c>
      <c r="L60" s="412">
        <v>0</v>
      </c>
      <c r="M60" s="58">
        <v>0</v>
      </c>
      <c r="N60" s="411">
        <f t="shared" ref="N60" si="25">L60-K60</f>
        <v>0</v>
      </c>
      <c r="O60" s="59" t="e">
        <f t="shared" ref="O60" si="26">L60/K60-1</f>
        <v>#DIV/0!</v>
      </c>
      <c r="P60" s="411">
        <f t="shared" ref="P60" si="27">M60-K60</f>
        <v>0</v>
      </c>
      <c r="Q60" s="59" t="e">
        <f t="shared" ref="Q60" si="28">M60/K60-1</f>
        <v>#DIV/0!</v>
      </c>
      <c r="R60" s="411">
        <f t="shared" ref="R60" si="29">M60-L60</f>
        <v>0</v>
      </c>
      <c r="S60" s="59" t="e">
        <f t="shared" ref="S60" si="30">M60/L60-1</f>
        <v>#DIV/0!</v>
      </c>
    </row>
    <row r="61" spans="1:19" s="272" customFormat="1" x14ac:dyDescent="0.25">
      <c r="A61" s="414" t="s">
        <v>572</v>
      </c>
      <c r="B61" s="409">
        <v>0</v>
      </c>
      <c r="C61" s="410">
        <v>0</v>
      </c>
      <c r="D61" s="409">
        <v>0</v>
      </c>
      <c r="E61" s="412">
        <v>0</v>
      </c>
      <c r="F61" s="409">
        <v>0</v>
      </c>
      <c r="G61" s="412">
        <v>0</v>
      </c>
      <c r="H61" s="409">
        <v>0</v>
      </c>
      <c r="I61" s="412">
        <v>0</v>
      </c>
      <c r="J61" s="411">
        <v>4300000</v>
      </c>
      <c r="K61" s="54">
        <v>4300000</v>
      </c>
      <c r="L61" s="412">
        <v>4300000</v>
      </c>
      <c r="M61" s="58">
        <v>3780835.2083543991</v>
      </c>
      <c r="N61" s="411"/>
      <c r="O61" s="59"/>
      <c r="P61" s="411"/>
      <c r="Q61" s="59"/>
      <c r="R61" s="411"/>
      <c r="S61" s="59"/>
    </row>
    <row r="62" spans="1:19" s="272" customFormat="1" x14ac:dyDescent="0.25">
      <c r="A62" s="53" t="s">
        <v>65</v>
      </c>
      <c r="B62" s="415">
        <v>9923357</v>
      </c>
      <c r="C62" s="416">
        <v>7192956</v>
      </c>
      <c r="D62" s="417">
        <v>4318597</v>
      </c>
      <c r="E62" s="416">
        <v>3857123</v>
      </c>
      <c r="F62" s="417">
        <v>18459071</v>
      </c>
      <c r="G62" s="416">
        <v>17681852.748579796</v>
      </c>
      <c r="H62" s="417">
        <v>28617281.396147605</v>
      </c>
      <c r="I62" s="416">
        <v>44090662</v>
      </c>
      <c r="J62" s="417">
        <v>24039092.785133407</v>
      </c>
      <c r="K62" s="418">
        <v>24039092.785133407</v>
      </c>
      <c r="L62" s="416">
        <v>23443094.648243703</v>
      </c>
      <c r="M62" s="420">
        <v>22051640.908614941</v>
      </c>
      <c r="N62" s="417">
        <f>L62-K62</f>
        <v>-595998.13688970357</v>
      </c>
      <c r="O62" s="60">
        <f t="shared" si="1"/>
        <v>-2.4792871437240294E-2</v>
      </c>
      <c r="P62" s="417">
        <f t="shared" si="0"/>
        <v>-1987451.8765184656</v>
      </c>
      <c r="Q62" s="60">
        <f>M62/K62-1</f>
        <v>-8.2675827007397396E-2</v>
      </c>
      <c r="R62" s="417">
        <f>M62-L62</f>
        <v>-1391453.739628762</v>
      </c>
      <c r="S62" s="60">
        <f>M62/L62-1</f>
        <v>-5.9354524669506747E-2</v>
      </c>
    </row>
    <row r="63" spans="1:19" s="272" customFormat="1" ht="5.0999999999999996" customHeight="1" x14ac:dyDescent="0.25">
      <c r="A63" s="61" t="s">
        <v>121</v>
      </c>
      <c r="B63" s="67"/>
      <c r="C63" s="421"/>
      <c r="D63" s="422"/>
      <c r="E63" s="421"/>
      <c r="F63" s="422"/>
      <c r="G63" s="421"/>
      <c r="H63" s="422"/>
      <c r="I63" s="421"/>
      <c r="J63" s="422"/>
      <c r="K63" s="423"/>
      <c r="L63" s="421"/>
      <c r="M63" s="425"/>
      <c r="N63" s="422"/>
      <c r="O63" s="62"/>
      <c r="P63" s="422"/>
      <c r="Q63" s="62"/>
      <c r="R63" s="422"/>
      <c r="S63" s="62"/>
    </row>
    <row r="64" spans="1:19" s="272" customFormat="1" x14ac:dyDescent="0.25">
      <c r="A64" s="428" t="s">
        <v>139</v>
      </c>
      <c r="B64" s="75">
        <v>9923357</v>
      </c>
      <c r="C64" s="429">
        <v>9284100</v>
      </c>
      <c r="D64" s="430">
        <v>12947040</v>
      </c>
      <c r="E64" s="429">
        <v>12870507</v>
      </c>
      <c r="F64" s="430">
        <v>639253005</v>
      </c>
      <c r="G64" s="429">
        <v>634311450.16725481</v>
      </c>
      <c r="H64" s="430">
        <v>898618966.70831823</v>
      </c>
      <c r="I64" s="429">
        <v>911202326.33379185</v>
      </c>
      <c r="J64" s="430">
        <v>1255590792.2998493</v>
      </c>
      <c r="K64" s="431">
        <v>1255590792.2998493</v>
      </c>
      <c r="L64" s="429">
        <v>1184638871.5273311</v>
      </c>
      <c r="M64" s="432">
        <v>1459027177.1195972</v>
      </c>
      <c r="N64" s="430">
        <f>L64-K64</f>
        <v>-70951920.772518158</v>
      </c>
      <c r="O64" s="65">
        <f t="shared" si="1"/>
        <v>-5.6508793476062746E-2</v>
      </c>
      <c r="P64" s="430">
        <f t="shared" si="0"/>
        <v>203436384.81974792</v>
      </c>
      <c r="Q64" s="65">
        <f>M64/K64-1</f>
        <v>0.16202443189880045</v>
      </c>
      <c r="R64" s="430">
        <f>M64-L64</f>
        <v>274388305.59226608</v>
      </c>
      <c r="S64" s="65">
        <f>M64/L64-1</f>
        <v>0.23162189945574108</v>
      </c>
    </row>
    <row r="65" spans="1:20" s="272" customFormat="1" ht="9.9499999999999993" customHeight="1" x14ac:dyDescent="0.25">
      <c r="A65" s="61" t="s">
        <v>121</v>
      </c>
      <c r="B65" s="67"/>
      <c r="C65" s="421"/>
      <c r="D65" s="422"/>
      <c r="E65" s="421"/>
      <c r="F65" s="422"/>
      <c r="G65" s="421"/>
      <c r="H65" s="422"/>
      <c r="I65" s="421"/>
      <c r="J65" s="422"/>
      <c r="K65" s="423"/>
      <c r="L65" s="424"/>
      <c r="M65" s="425"/>
      <c r="N65" s="422"/>
      <c r="O65" s="62"/>
      <c r="P65" s="422"/>
      <c r="Q65" s="62"/>
      <c r="R65" s="422"/>
      <c r="S65" s="62"/>
    </row>
    <row r="66" spans="1:20" s="272" customFormat="1" x14ac:dyDescent="0.25">
      <c r="A66" s="53" t="s">
        <v>140</v>
      </c>
      <c r="B66" s="427"/>
      <c r="C66" s="410"/>
      <c r="D66" s="411"/>
      <c r="E66" s="410"/>
      <c r="F66" s="411"/>
      <c r="G66" s="410"/>
      <c r="H66" s="411"/>
      <c r="I66" s="410"/>
      <c r="J66" s="411"/>
      <c r="K66" s="54"/>
      <c r="L66" s="295"/>
      <c r="M66" s="55"/>
      <c r="N66" s="411"/>
      <c r="O66" s="59"/>
      <c r="P66" s="411"/>
      <c r="Q66" s="59"/>
      <c r="R66" s="411"/>
      <c r="S66" s="59"/>
      <c r="T66" s="307"/>
    </row>
    <row r="67" spans="1:20" s="272" customFormat="1" x14ac:dyDescent="0.25">
      <c r="A67" s="57" t="s">
        <v>141</v>
      </c>
      <c r="B67" s="427">
        <v>0</v>
      </c>
      <c r="C67" s="410">
        <v>0</v>
      </c>
      <c r="D67" s="411">
        <v>0</v>
      </c>
      <c r="E67" s="410">
        <v>0</v>
      </c>
      <c r="F67" s="411">
        <v>228417540</v>
      </c>
      <c r="G67" s="410">
        <v>360265989.5819751</v>
      </c>
      <c r="H67" s="411">
        <v>517906947.87217069</v>
      </c>
      <c r="I67" s="412">
        <v>523316745.92379189</v>
      </c>
      <c r="J67" s="411">
        <v>811574480.56641603</v>
      </c>
      <c r="K67" s="54">
        <v>811574480.56641603</v>
      </c>
      <c r="L67" s="412">
        <v>740933239.76644802</v>
      </c>
      <c r="M67" s="58">
        <v>937916841.10189426</v>
      </c>
      <c r="N67" s="411">
        <f>L67-K67</f>
        <v>-70641240.799968004</v>
      </c>
      <c r="O67" s="59">
        <f t="shared" si="1"/>
        <v>-8.704221546082358E-2</v>
      </c>
      <c r="P67" s="411">
        <f t="shared" si="0"/>
        <v>126342360.53547823</v>
      </c>
      <c r="Q67" s="59">
        <f>M67/K67-1</f>
        <v>0.15567562011967295</v>
      </c>
      <c r="R67" s="411">
        <f>M67-L67</f>
        <v>196983601.33544624</v>
      </c>
      <c r="S67" s="59">
        <f>M67/L67-1</f>
        <v>0.26585877210413456</v>
      </c>
    </row>
    <row r="68" spans="1:20" s="272" customFormat="1" x14ac:dyDescent="0.25">
      <c r="A68" s="57" t="s">
        <v>588</v>
      </c>
      <c r="B68" s="427">
        <v>0</v>
      </c>
      <c r="C68" s="410">
        <v>0</v>
      </c>
      <c r="D68" s="411">
        <v>0</v>
      </c>
      <c r="E68" s="410">
        <v>0</v>
      </c>
      <c r="F68" s="411">
        <v>371051749</v>
      </c>
      <c r="G68" s="410">
        <v>237390465.88419983</v>
      </c>
      <c r="H68" s="411">
        <v>313676394</v>
      </c>
      <c r="I68" s="412">
        <v>325923373.52999997</v>
      </c>
      <c r="J68" s="411">
        <v>393082697.16240001</v>
      </c>
      <c r="K68" s="54">
        <v>393082697.16240001</v>
      </c>
      <c r="L68" s="412">
        <v>393082697.16240001</v>
      </c>
      <c r="M68" s="58">
        <v>474418818.2765646</v>
      </c>
      <c r="N68" s="411">
        <f>L68-K68</f>
        <v>0</v>
      </c>
      <c r="O68" s="59">
        <f t="shared" ref="O68:O71" si="31">L68/K68-1</f>
        <v>0</v>
      </c>
      <c r="P68" s="411">
        <f t="shared" ref="P68:P71" si="32">M68-K68</f>
        <v>81336121.114164591</v>
      </c>
      <c r="Q68" s="59">
        <f t="shared" ref="Q68:Q71" si="33">M68/K68-1</f>
        <v>0.20691859932099987</v>
      </c>
      <c r="R68" s="411">
        <f t="shared" ref="R68:R71" si="34">M68-L68</f>
        <v>81336121.114164591</v>
      </c>
      <c r="S68" s="59">
        <f t="shared" ref="S68:S71" si="35">M68/L68-1</f>
        <v>0.20691859932099987</v>
      </c>
    </row>
    <row r="69" spans="1:20" s="272" customFormat="1" x14ac:dyDescent="0.25">
      <c r="A69" s="57" t="s">
        <v>142</v>
      </c>
      <c r="B69" s="427">
        <v>0</v>
      </c>
      <c r="C69" s="410">
        <v>0</v>
      </c>
      <c r="D69" s="411">
        <v>0</v>
      </c>
      <c r="E69" s="410">
        <v>0</v>
      </c>
      <c r="F69" s="411">
        <v>0</v>
      </c>
      <c r="G69" s="410">
        <v>0</v>
      </c>
      <c r="H69" s="411">
        <v>11073117.149999972</v>
      </c>
      <c r="I69" s="412">
        <v>0</v>
      </c>
      <c r="J69" s="411">
        <v>0</v>
      </c>
      <c r="K69" s="54">
        <v>0</v>
      </c>
      <c r="L69" s="412">
        <v>0</v>
      </c>
      <c r="M69" s="58">
        <v>0</v>
      </c>
      <c r="N69" s="411">
        <f>L69-K69</f>
        <v>0</v>
      </c>
      <c r="O69" s="59" t="e">
        <f t="shared" si="31"/>
        <v>#DIV/0!</v>
      </c>
      <c r="P69" s="411">
        <f t="shared" si="32"/>
        <v>0</v>
      </c>
      <c r="Q69" s="59" t="e">
        <f t="shared" si="33"/>
        <v>#DIV/0!</v>
      </c>
      <c r="R69" s="411">
        <f t="shared" si="34"/>
        <v>0</v>
      </c>
      <c r="S69" s="59" t="e">
        <f t="shared" si="35"/>
        <v>#DIV/0!</v>
      </c>
    </row>
    <row r="70" spans="1:20" s="272" customFormat="1" x14ac:dyDescent="0.25">
      <c r="A70" s="57" t="s">
        <v>573</v>
      </c>
      <c r="B70" s="427">
        <v>0</v>
      </c>
      <c r="C70" s="410">
        <v>0</v>
      </c>
      <c r="D70" s="411">
        <v>0</v>
      </c>
      <c r="E70" s="410">
        <v>0</v>
      </c>
      <c r="F70" s="411">
        <v>0</v>
      </c>
      <c r="G70" s="410">
        <v>0</v>
      </c>
      <c r="H70" s="411">
        <v>0</v>
      </c>
      <c r="I70" s="412">
        <v>7972874</v>
      </c>
      <c r="J70" s="411">
        <v>0</v>
      </c>
      <c r="K70" s="54">
        <v>0</v>
      </c>
      <c r="L70" s="412">
        <v>0</v>
      </c>
      <c r="M70" s="58">
        <v>0</v>
      </c>
      <c r="N70" s="411"/>
      <c r="O70" s="59" t="e">
        <f t="shared" si="31"/>
        <v>#DIV/0!</v>
      </c>
      <c r="P70" s="411">
        <f t="shared" si="32"/>
        <v>0</v>
      </c>
      <c r="Q70" s="59" t="e">
        <f t="shared" si="33"/>
        <v>#DIV/0!</v>
      </c>
      <c r="R70" s="411">
        <f t="shared" si="34"/>
        <v>0</v>
      </c>
      <c r="S70" s="59" t="e">
        <f t="shared" si="35"/>
        <v>#DIV/0!</v>
      </c>
    </row>
    <row r="71" spans="1:20" s="272" customFormat="1" x14ac:dyDescent="0.25">
      <c r="A71" s="57" t="s">
        <v>574</v>
      </c>
      <c r="B71" s="427">
        <v>0</v>
      </c>
      <c r="C71" s="410">
        <v>0</v>
      </c>
      <c r="D71" s="411">
        <v>0</v>
      </c>
      <c r="E71" s="410">
        <v>0</v>
      </c>
      <c r="F71" s="411">
        <v>0</v>
      </c>
      <c r="G71" s="410">
        <v>0</v>
      </c>
      <c r="H71" s="411">
        <v>0</v>
      </c>
      <c r="I71" s="412">
        <v>2623203.33</v>
      </c>
      <c r="J71" s="411">
        <v>0</v>
      </c>
      <c r="K71" s="54">
        <v>0</v>
      </c>
      <c r="L71" s="412">
        <v>0</v>
      </c>
      <c r="M71" s="58">
        <v>0</v>
      </c>
      <c r="N71" s="411"/>
      <c r="O71" s="59" t="e">
        <f t="shared" si="31"/>
        <v>#DIV/0!</v>
      </c>
      <c r="P71" s="411">
        <f t="shared" si="32"/>
        <v>0</v>
      </c>
      <c r="Q71" s="59" t="e">
        <f t="shared" si="33"/>
        <v>#DIV/0!</v>
      </c>
      <c r="R71" s="411">
        <f t="shared" si="34"/>
        <v>0</v>
      </c>
      <c r="S71" s="59" t="e">
        <f t="shared" si="35"/>
        <v>#DIV/0!</v>
      </c>
    </row>
    <row r="72" spans="1:20" s="272" customFormat="1" x14ac:dyDescent="0.25">
      <c r="A72" s="53" t="s">
        <v>65</v>
      </c>
      <c r="B72" s="415">
        <v>0</v>
      </c>
      <c r="C72" s="416">
        <v>0</v>
      </c>
      <c r="D72" s="417">
        <v>0</v>
      </c>
      <c r="E72" s="416">
        <v>0</v>
      </c>
      <c r="F72" s="417">
        <v>599469289</v>
      </c>
      <c r="G72" s="416">
        <v>597656455.46617496</v>
      </c>
      <c r="H72" s="417">
        <v>842656459.02217066</v>
      </c>
      <c r="I72" s="416">
        <v>859836196.7837919</v>
      </c>
      <c r="J72" s="417">
        <v>1204657177.728816</v>
      </c>
      <c r="K72" s="418">
        <v>1204657177.728816</v>
      </c>
      <c r="L72" s="419">
        <v>1134015936.928848</v>
      </c>
      <c r="M72" s="420">
        <v>1412335659.378459</v>
      </c>
      <c r="N72" s="417">
        <f>L72-K72</f>
        <v>-70641240.799968004</v>
      </c>
      <c r="O72" s="60">
        <f t="shared" si="1"/>
        <v>-5.8640119451369932E-2</v>
      </c>
      <c r="P72" s="417">
        <f t="shared" si="0"/>
        <v>207678481.64964294</v>
      </c>
      <c r="Q72" s="60">
        <f>M72/K72-1</f>
        <v>0.1723963344004531</v>
      </c>
      <c r="R72" s="417">
        <f>M72-L72</f>
        <v>278319722.44961095</v>
      </c>
      <c r="S72" s="60">
        <f>M72/L72-1</f>
        <v>0.24542840482767714</v>
      </c>
    </row>
    <row r="73" spans="1:20" s="272" customFormat="1" ht="5.0999999999999996" customHeight="1" x14ac:dyDescent="0.25">
      <c r="A73" s="61" t="s">
        <v>121</v>
      </c>
      <c r="B73" s="67"/>
      <c r="C73" s="421"/>
      <c r="D73" s="422"/>
      <c r="E73" s="421"/>
      <c r="F73" s="422"/>
      <c r="G73" s="421"/>
      <c r="H73" s="422"/>
      <c r="I73" s="421"/>
      <c r="J73" s="422"/>
      <c r="K73" s="423"/>
      <c r="L73" s="424"/>
      <c r="M73" s="425"/>
      <c r="N73" s="422"/>
      <c r="O73" s="62"/>
      <c r="P73" s="422"/>
      <c r="Q73" s="62"/>
      <c r="R73" s="422"/>
      <c r="S73" s="62"/>
    </row>
    <row r="74" spans="1:20" s="272" customFormat="1" x14ac:dyDescent="0.25">
      <c r="A74" s="53" t="s">
        <v>143</v>
      </c>
      <c r="B74" s="411"/>
      <c r="C74" s="410"/>
      <c r="D74" s="411"/>
      <c r="E74" s="410"/>
      <c r="F74" s="411"/>
      <c r="G74" s="410"/>
      <c r="H74" s="411"/>
      <c r="I74" s="410"/>
      <c r="J74" s="411"/>
      <c r="K74" s="54"/>
      <c r="L74" s="295"/>
      <c r="M74" s="55"/>
      <c r="N74" s="411"/>
      <c r="O74" s="59"/>
      <c r="P74" s="411"/>
      <c r="Q74" s="59"/>
      <c r="R74" s="411"/>
      <c r="S74" s="59"/>
    </row>
    <row r="75" spans="1:20" s="272" customFormat="1" x14ac:dyDescent="0.25">
      <c r="A75" s="57" t="s">
        <v>144</v>
      </c>
      <c r="B75" s="411">
        <v>6051827</v>
      </c>
      <c r="C75" s="410">
        <v>5299659</v>
      </c>
      <c r="D75" s="409">
        <v>5839224</v>
      </c>
      <c r="E75" s="412">
        <v>4922769</v>
      </c>
      <c r="F75" s="409">
        <v>6583992</v>
      </c>
      <c r="G75" s="412">
        <v>6600698.4913333338</v>
      </c>
      <c r="H75" s="409">
        <v>8868076.1479601283</v>
      </c>
      <c r="I75" s="412">
        <v>8232650.3099999754</v>
      </c>
      <c r="J75" s="409">
        <v>8352999.0251232404</v>
      </c>
      <c r="K75" s="54">
        <v>8352999.0251232404</v>
      </c>
      <c r="L75" s="433">
        <v>8341011.4873999953</v>
      </c>
      <c r="M75" s="58">
        <v>9823181.2700635213</v>
      </c>
      <c r="N75" s="409">
        <f>L75-K75</f>
        <v>-11987.537723245099</v>
      </c>
      <c r="O75" s="59">
        <f t="shared" si="1"/>
        <v>-1.4351178166297496E-3</v>
      </c>
      <c r="P75" s="409">
        <f t="shared" ref="P75:P111" si="36">M75-K75</f>
        <v>1470182.2449402809</v>
      </c>
      <c r="Q75" s="59">
        <f t="shared" ref="Q75:Q85" si="37">M75/K75-1</f>
        <v>0.1760065146085168</v>
      </c>
      <c r="R75" s="409">
        <f t="shared" ref="R75:R86" si="38">M75-L75</f>
        <v>1482169.782663526</v>
      </c>
      <c r="S75" s="59">
        <f t="shared" ref="S75:S85" si="39">M75/L75-1</f>
        <v>0.17769664805071961</v>
      </c>
    </row>
    <row r="76" spans="1:20" s="272" customFormat="1" x14ac:dyDescent="0.25">
      <c r="A76" s="57" t="s">
        <v>145</v>
      </c>
      <c r="B76" s="411">
        <v>845002</v>
      </c>
      <c r="C76" s="410">
        <v>722060</v>
      </c>
      <c r="D76" s="409">
        <v>2953115</v>
      </c>
      <c r="E76" s="412">
        <v>2568450</v>
      </c>
      <c r="F76" s="409">
        <v>817507</v>
      </c>
      <c r="G76" s="412">
        <v>1304898.6066666667</v>
      </c>
      <c r="H76" s="409">
        <v>2163124</v>
      </c>
      <c r="I76" s="412">
        <v>2227948.5799999987</v>
      </c>
      <c r="J76" s="409">
        <v>1521813</v>
      </c>
      <c r="K76" s="426">
        <v>1521813</v>
      </c>
      <c r="L76" s="433">
        <v>1230311.71</v>
      </c>
      <c r="M76" s="58">
        <v>938250</v>
      </c>
      <c r="N76" s="409">
        <f>L76-K76</f>
        <v>-291501.29000000004</v>
      </c>
      <c r="O76" s="59">
        <f t="shared" si="1"/>
        <v>-0.19154869225062476</v>
      </c>
      <c r="P76" s="409">
        <f t="shared" si="36"/>
        <v>-583563</v>
      </c>
      <c r="Q76" s="59">
        <f t="shared" si="37"/>
        <v>-0.38346564262494798</v>
      </c>
      <c r="R76" s="409">
        <f t="shared" si="38"/>
        <v>-292061.70999999996</v>
      </c>
      <c r="S76" s="59">
        <f t="shared" si="39"/>
        <v>-0.23738838509470095</v>
      </c>
    </row>
    <row r="77" spans="1:20" s="272" customFormat="1" x14ac:dyDescent="0.25">
      <c r="A77" s="57" t="s">
        <v>146</v>
      </c>
      <c r="B77" s="411">
        <v>0</v>
      </c>
      <c r="C77" s="410">
        <v>0</v>
      </c>
      <c r="D77" s="409">
        <v>0</v>
      </c>
      <c r="E77" s="412">
        <v>0</v>
      </c>
      <c r="F77" s="409">
        <v>0</v>
      </c>
      <c r="G77" s="412">
        <v>0</v>
      </c>
      <c r="H77" s="409">
        <v>3163190.16</v>
      </c>
      <c r="I77" s="412">
        <v>2600556.9600000009</v>
      </c>
      <c r="J77" s="411">
        <v>3631889</v>
      </c>
      <c r="K77" s="54">
        <v>3631889</v>
      </c>
      <c r="L77" s="433">
        <v>3501974.14</v>
      </c>
      <c r="M77" s="58">
        <v>3578979</v>
      </c>
      <c r="N77" s="409">
        <f t="shared" ref="N77:N85" si="40">L77-K77</f>
        <v>-129914.85999999987</v>
      </c>
      <c r="O77" s="59">
        <f t="shared" si="1"/>
        <v>-3.5770603121405897E-2</v>
      </c>
      <c r="P77" s="411">
        <f t="shared" si="36"/>
        <v>-52910</v>
      </c>
      <c r="Q77" s="59">
        <f t="shared" si="37"/>
        <v>-1.4568176505394326E-2</v>
      </c>
      <c r="R77" s="411">
        <f t="shared" si="38"/>
        <v>77004.85999999987</v>
      </c>
      <c r="S77" s="59">
        <f t="shared" si="39"/>
        <v>2.1988985903819369E-2</v>
      </c>
    </row>
    <row r="78" spans="1:20" s="272" customFormat="1" x14ac:dyDescent="0.25">
      <c r="A78" s="187" t="s">
        <v>575</v>
      </c>
      <c r="B78" s="411">
        <v>0</v>
      </c>
      <c r="C78" s="410">
        <v>0</v>
      </c>
      <c r="D78" s="409">
        <v>0</v>
      </c>
      <c r="E78" s="412">
        <v>0</v>
      </c>
      <c r="F78" s="409">
        <v>1500000</v>
      </c>
      <c r="G78" s="412">
        <v>785018</v>
      </c>
      <c r="H78" s="409">
        <v>84530.62</v>
      </c>
      <c r="I78" s="412">
        <v>89666.89</v>
      </c>
      <c r="J78" s="411">
        <v>118858.80500000001</v>
      </c>
      <c r="K78" s="54">
        <v>118858.80500000001</v>
      </c>
      <c r="L78" s="426">
        <v>118858.80500000001</v>
      </c>
      <c r="M78" s="58">
        <v>122424.56915000001</v>
      </c>
      <c r="N78" s="409">
        <f t="shared" si="40"/>
        <v>0</v>
      </c>
      <c r="O78" s="59">
        <f t="shared" si="1"/>
        <v>0</v>
      </c>
      <c r="P78" s="411">
        <f t="shared" si="36"/>
        <v>3565.7641500000027</v>
      </c>
      <c r="Q78" s="59">
        <f t="shared" si="37"/>
        <v>3.0000000000000027E-2</v>
      </c>
      <c r="R78" s="411">
        <f t="shared" si="38"/>
        <v>3565.7641500000027</v>
      </c>
      <c r="S78" s="59">
        <f t="shared" si="39"/>
        <v>3.0000000000000027E-2</v>
      </c>
    </row>
    <row r="79" spans="1:20" s="272" customFormat="1" x14ac:dyDescent="0.25">
      <c r="A79" s="57" t="s">
        <v>148</v>
      </c>
      <c r="B79" s="411">
        <v>0</v>
      </c>
      <c r="C79" s="410">
        <v>0</v>
      </c>
      <c r="D79" s="409">
        <v>0</v>
      </c>
      <c r="E79" s="412">
        <v>0</v>
      </c>
      <c r="F79" s="409">
        <v>0</v>
      </c>
      <c r="G79" s="412">
        <v>0</v>
      </c>
      <c r="H79" s="409">
        <v>152414</v>
      </c>
      <c r="I79" s="412">
        <v>315749.70999999979</v>
      </c>
      <c r="J79" s="411">
        <v>195330</v>
      </c>
      <c r="K79" s="54">
        <v>195330</v>
      </c>
      <c r="L79" s="433">
        <v>120312.47349999998</v>
      </c>
      <c r="M79" s="58">
        <v>329209.40000000002</v>
      </c>
      <c r="N79" s="409">
        <f t="shared" si="40"/>
        <v>-75017.526500000022</v>
      </c>
      <c r="O79" s="59">
        <f t="shared" si="1"/>
        <v>-0.38405532432294076</v>
      </c>
      <c r="P79" s="411">
        <f t="shared" si="36"/>
        <v>133879.40000000002</v>
      </c>
      <c r="Q79" s="59">
        <f t="shared" si="37"/>
        <v>0.68540111606000109</v>
      </c>
      <c r="R79" s="411">
        <f t="shared" si="38"/>
        <v>208896.92650000006</v>
      </c>
      <c r="S79" s="59">
        <f t="shared" si="39"/>
        <v>1.7362865247716819</v>
      </c>
    </row>
    <row r="80" spans="1:20" s="272" customFormat="1" x14ac:dyDescent="0.25">
      <c r="A80" s="57" t="s">
        <v>149</v>
      </c>
      <c r="B80" s="411">
        <v>0</v>
      </c>
      <c r="C80" s="410">
        <v>0</v>
      </c>
      <c r="D80" s="409">
        <v>0</v>
      </c>
      <c r="E80" s="412">
        <v>0</v>
      </c>
      <c r="F80" s="409">
        <v>0</v>
      </c>
      <c r="G80" s="412">
        <v>0</v>
      </c>
      <c r="H80" s="409">
        <v>138245</v>
      </c>
      <c r="I80" s="412">
        <v>148467.31000000017</v>
      </c>
      <c r="J80" s="411">
        <v>89250</v>
      </c>
      <c r="K80" s="54">
        <v>89250</v>
      </c>
      <c r="L80" s="433">
        <v>47239.930000000015</v>
      </c>
      <c r="M80" s="58">
        <v>63250</v>
      </c>
      <c r="N80" s="409">
        <f t="shared" si="40"/>
        <v>-42010.069999999985</v>
      </c>
      <c r="O80" s="59">
        <f t="shared" si="1"/>
        <v>-0.47070106442577009</v>
      </c>
      <c r="P80" s="411">
        <f t="shared" si="36"/>
        <v>-26000</v>
      </c>
      <c r="Q80" s="59">
        <f t="shared" si="37"/>
        <v>-0.29131652661064422</v>
      </c>
      <c r="R80" s="411">
        <f t="shared" si="38"/>
        <v>16010.069999999985</v>
      </c>
      <c r="S80" s="59">
        <f t="shared" si="39"/>
        <v>0.33890968932426402</v>
      </c>
    </row>
    <row r="81" spans="1:19" s="272" customFormat="1" x14ac:dyDescent="0.25">
      <c r="A81" s="57" t="s">
        <v>150</v>
      </c>
      <c r="B81" s="411">
        <v>0</v>
      </c>
      <c r="C81" s="410">
        <v>0</v>
      </c>
      <c r="D81" s="409">
        <v>0</v>
      </c>
      <c r="E81" s="412">
        <v>0</v>
      </c>
      <c r="F81" s="409">
        <v>0</v>
      </c>
      <c r="G81" s="412">
        <v>0</v>
      </c>
      <c r="H81" s="409">
        <v>393438.53</v>
      </c>
      <c r="I81" s="412">
        <v>362957.36000000004</v>
      </c>
      <c r="J81" s="411">
        <v>431388.9</v>
      </c>
      <c r="K81" s="54">
        <v>431388.9</v>
      </c>
      <c r="L81" s="433">
        <v>450064.93</v>
      </c>
      <c r="M81" s="58">
        <v>542660.6100000001</v>
      </c>
      <c r="N81" s="409">
        <f t="shared" si="40"/>
        <v>18676.02999999997</v>
      </c>
      <c r="O81" s="59">
        <f t="shared" si="1"/>
        <v>4.3292792188208695E-2</v>
      </c>
      <c r="P81" s="411">
        <f t="shared" si="36"/>
        <v>111271.71000000008</v>
      </c>
      <c r="Q81" s="59">
        <f>M81/K81-1</f>
        <v>0.25793827796681845</v>
      </c>
      <c r="R81" s="411">
        <f t="shared" si="38"/>
        <v>92595.680000000109</v>
      </c>
      <c r="S81" s="59">
        <f>M81/L81-1</f>
        <v>0.20573849199936567</v>
      </c>
    </row>
    <row r="82" spans="1:19" s="272" customFormat="1" x14ac:dyDescent="0.25">
      <c r="A82" s="57" t="s">
        <v>8</v>
      </c>
      <c r="B82" s="411">
        <v>0</v>
      </c>
      <c r="C82" s="410">
        <v>0</v>
      </c>
      <c r="D82" s="409">
        <v>0</v>
      </c>
      <c r="E82" s="412">
        <v>0</v>
      </c>
      <c r="F82" s="409">
        <v>0</v>
      </c>
      <c r="G82" s="412">
        <v>0</v>
      </c>
      <c r="H82" s="409">
        <v>184337.47532844319</v>
      </c>
      <c r="I82" s="412">
        <v>472445.52000000107</v>
      </c>
      <c r="J82" s="411">
        <v>574951.66666666674</v>
      </c>
      <c r="K82" s="54">
        <v>574951.66666666674</v>
      </c>
      <c r="L82" s="433">
        <v>584803</v>
      </c>
      <c r="M82" s="58">
        <v>734592.5</v>
      </c>
      <c r="N82" s="409">
        <f t="shared" si="40"/>
        <v>9851.3333333332557</v>
      </c>
      <c r="O82" s="59">
        <f t="shared" si="1"/>
        <v>1.7134193888761473E-2</v>
      </c>
      <c r="P82" s="411">
        <f t="shared" si="36"/>
        <v>159640.83333333326</v>
      </c>
      <c r="Q82" s="59">
        <f t="shared" si="37"/>
        <v>0.27765957138426112</v>
      </c>
      <c r="R82" s="411">
        <f t="shared" si="38"/>
        <v>149789.5</v>
      </c>
      <c r="S82" s="59">
        <f t="shared" si="39"/>
        <v>0.25613668192536632</v>
      </c>
    </row>
    <row r="83" spans="1:19" s="272" customFormat="1" x14ac:dyDescent="0.25">
      <c r="A83" s="57" t="s">
        <v>576</v>
      </c>
      <c r="B83" s="411">
        <v>0</v>
      </c>
      <c r="C83" s="410">
        <v>0</v>
      </c>
      <c r="D83" s="409">
        <v>978250</v>
      </c>
      <c r="E83" s="412">
        <v>847440</v>
      </c>
      <c r="F83" s="409">
        <v>0</v>
      </c>
      <c r="G83" s="412">
        <v>0</v>
      </c>
      <c r="H83" s="409">
        <v>0</v>
      </c>
      <c r="I83" s="412">
        <v>0</v>
      </c>
      <c r="J83" s="411">
        <v>0</v>
      </c>
      <c r="K83" s="54">
        <v>0</v>
      </c>
      <c r="L83" s="433">
        <v>0</v>
      </c>
      <c r="M83" s="58">
        <v>0</v>
      </c>
      <c r="N83" s="409">
        <f t="shared" si="40"/>
        <v>0</v>
      </c>
      <c r="O83" s="59" t="e">
        <f t="shared" ref="O83:O111" si="41">L83/K83-1</f>
        <v>#DIV/0!</v>
      </c>
      <c r="P83" s="409">
        <f t="shared" si="36"/>
        <v>0</v>
      </c>
      <c r="Q83" s="59" t="e">
        <f t="shared" si="37"/>
        <v>#DIV/0!</v>
      </c>
      <c r="R83" s="409">
        <f t="shared" si="38"/>
        <v>0</v>
      </c>
      <c r="S83" s="59" t="e">
        <f t="shared" si="39"/>
        <v>#DIV/0!</v>
      </c>
    </row>
    <row r="84" spans="1:19" s="272" customFormat="1" x14ac:dyDescent="0.25">
      <c r="A84" s="57" t="s">
        <v>577</v>
      </c>
      <c r="B84" s="411">
        <v>2726528</v>
      </c>
      <c r="C84" s="410">
        <v>3262381</v>
      </c>
      <c r="D84" s="409">
        <v>784451</v>
      </c>
      <c r="E84" s="412">
        <v>692279</v>
      </c>
      <c r="F84" s="409">
        <v>3591161</v>
      </c>
      <c r="G84" s="412">
        <v>2976509.8</v>
      </c>
      <c r="H84" s="409">
        <v>0</v>
      </c>
      <c r="I84" s="412">
        <v>0</v>
      </c>
      <c r="J84" s="411">
        <v>0</v>
      </c>
      <c r="K84" s="54">
        <v>0</v>
      </c>
      <c r="L84" s="433">
        <v>0</v>
      </c>
      <c r="M84" s="58">
        <v>0</v>
      </c>
      <c r="N84" s="409">
        <f t="shared" si="40"/>
        <v>0</v>
      </c>
      <c r="O84" s="59" t="e">
        <f t="shared" si="41"/>
        <v>#DIV/0!</v>
      </c>
      <c r="P84" s="409">
        <f t="shared" si="36"/>
        <v>0</v>
      </c>
      <c r="Q84" s="59" t="e">
        <f t="shared" si="37"/>
        <v>#DIV/0!</v>
      </c>
      <c r="R84" s="409">
        <f t="shared" si="38"/>
        <v>0</v>
      </c>
      <c r="S84" s="59" t="e">
        <f t="shared" si="39"/>
        <v>#DIV/0!</v>
      </c>
    </row>
    <row r="85" spans="1:19" s="272" customFormat="1" x14ac:dyDescent="0.25">
      <c r="A85" s="414" t="s">
        <v>152</v>
      </c>
      <c r="B85" s="411">
        <v>0</v>
      </c>
      <c r="C85" s="410">
        <v>0</v>
      </c>
      <c r="D85" s="409">
        <v>0</v>
      </c>
      <c r="E85" s="412">
        <v>0</v>
      </c>
      <c r="F85" s="409">
        <v>0</v>
      </c>
      <c r="G85" s="412">
        <v>0</v>
      </c>
      <c r="H85" s="409">
        <v>767833</v>
      </c>
      <c r="I85" s="412">
        <v>916050</v>
      </c>
      <c r="J85" s="409">
        <v>0</v>
      </c>
      <c r="K85" s="426">
        <v>0</v>
      </c>
      <c r="L85" s="433">
        <v>0</v>
      </c>
      <c r="M85" s="58">
        <v>0</v>
      </c>
      <c r="N85" s="409">
        <f t="shared" si="40"/>
        <v>0</v>
      </c>
      <c r="O85" s="64" t="e">
        <f t="shared" si="41"/>
        <v>#DIV/0!</v>
      </c>
      <c r="P85" s="409">
        <f t="shared" si="36"/>
        <v>0</v>
      </c>
      <c r="Q85" s="64" t="e">
        <f t="shared" si="37"/>
        <v>#DIV/0!</v>
      </c>
      <c r="R85" s="409">
        <f t="shared" si="38"/>
        <v>0</v>
      </c>
      <c r="S85" s="64" t="e">
        <f t="shared" si="39"/>
        <v>#DIV/0!</v>
      </c>
    </row>
    <row r="86" spans="1:19" s="272" customFormat="1" x14ac:dyDescent="0.25">
      <c r="A86" s="53" t="s">
        <v>65</v>
      </c>
      <c r="B86" s="415">
        <v>9623357</v>
      </c>
      <c r="C86" s="416">
        <v>9284100</v>
      </c>
      <c r="D86" s="417">
        <v>10555040</v>
      </c>
      <c r="E86" s="416">
        <v>9030938</v>
      </c>
      <c r="F86" s="417">
        <v>12492660</v>
      </c>
      <c r="G86" s="416">
        <v>11667124.898000002</v>
      </c>
      <c r="H86" s="417">
        <v>15915188.93328857</v>
      </c>
      <c r="I86" s="416">
        <v>15366492.639999976</v>
      </c>
      <c r="J86" s="417">
        <v>14916480.396789907</v>
      </c>
      <c r="K86" s="418">
        <v>14916480.396789907</v>
      </c>
      <c r="L86" s="419">
        <v>14394576.475899996</v>
      </c>
      <c r="M86" s="420">
        <v>16132547.349213522</v>
      </c>
      <c r="N86" s="417">
        <f>L86-K86</f>
        <v>-521903.92088991031</v>
      </c>
      <c r="O86" s="60">
        <f t="shared" si="41"/>
        <v>-3.498840926323521E-2</v>
      </c>
      <c r="P86" s="417">
        <f t="shared" si="36"/>
        <v>1216066.9524236154</v>
      </c>
      <c r="Q86" s="60">
        <f>M86/K86-1</f>
        <v>8.1525059536518896E-2</v>
      </c>
      <c r="R86" s="417">
        <f t="shared" si="38"/>
        <v>1737970.8733135257</v>
      </c>
      <c r="S86" s="60">
        <f>M86/L86-1</f>
        <v>0.12073789570838089</v>
      </c>
    </row>
    <row r="87" spans="1:19" s="272" customFormat="1" ht="5.0999999999999996" customHeight="1" x14ac:dyDescent="0.25">
      <c r="A87" s="61" t="s">
        <v>121</v>
      </c>
      <c r="B87" s="67"/>
      <c r="C87" s="421"/>
      <c r="D87" s="422"/>
      <c r="E87" s="421"/>
      <c r="F87" s="422"/>
      <c r="G87" s="421"/>
      <c r="H87" s="422"/>
      <c r="I87" s="421"/>
      <c r="J87" s="422"/>
      <c r="K87" s="423"/>
      <c r="L87" s="424"/>
      <c r="M87" s="425"/>
      <c r="N87" s="422"/>
      <c r="O87" s="62"/>
      <c r="P87" s="422"/>
      <c r="Q87" s="62"/>
      <c r="R87" s="422"/>
      <c r="S87" s="62"/>
    </row>
    <row r="88" spans="1:19" s="272" customFormat="1" x14ac:dyDescent="0.25">
      <c r="A88" s="53" t="s">
        <v>153</v>
      </c>
      <c r="B88" s="411"/>
      <c r="C88" s="410"/>
      <c r="D88" s="411"/>
      <c r="E88" s="410"/>
      <c r="F88" s="411"/>
      <c r="G88" s="410"/>
      <c r="H88" s="411"/>
      <c r="I88" s="410"/>
      <c r="J88" s="411"/>
      <c r="K88" s="54"/>
      <c r="L88" s="295"/>
      <c r="M88" s="55"/>
      <c r="N88" s="411"/>
      <c r="O88" s="59"/>
      <c r="P88" s="411"/>
      <c r="Q88" s="59"/>
      <c r="R88" s="411"/>
      <c r="S88" s="59"/>
    </row>
    <row r="89" spans="1:19" s="272" customFormat="1" x14ac:dyDescent="0.25">
      <c r="A89" s="57" t="s">
        <v>154</v>
      </c>
      <c r="B89" s="411">
        <v>0</v>
      </c>
      <c r="C89" s="410">
        <v>0</v>
      </c>
      <c r="D89" s="409">
        <v>1092000</v>
      </c>
      <c r="E89" s="412">
        <v>1038892</v>
      </c>
      <c r="F89" s="409">
        <v>4781010</v>
      </c>
      <c r="G89" s="412">
        <v>4040439</v>
      </c>
      <c r="H89" s="409">
        <v>5935530.1200000001</v>
      </c>
      <c r="I89" s="412">
        <v>6581843.25</v>
      </c>
      <c r="J89" s="411">
        <v>8420662.2575399987</v>
      </c>
      <c r="K89" s="54">
        <v>8420662.2575399987</v>
      </c>
      <c r="L89" s="412">
        <v>8778018.0857395642</v>
      </c>
      <c r="M89" s="413">
        <v>9694801.2556915637</v>
      </c>
      <c r="N89" s="411">
        <f>L89-K89</f>
        <v>357355.82819956541</v>
      </c>
      <c r="O89" s="59">
        <f t="shared" si="41"/>
        <v>4.2437971892244297E-2</v>
      </c>
      <c r="P89" s="411">
        <f t="shared" si="36"/>
        <v>1274138.998151565</v>
      </c>
      <c r="Q89" s="59">
        <f t="shared" ref="Q89:Q98" si="42">M89/K89-1</f>
        <v>0.15131102034292843</v>
      </c>
      <c r="R89" s="411">
        <f t="shared" ref="R89:R104" si="43">M89-L89</f>
        <v>916783.16995199956</v>
      </c>
      <c r="S89" s="59">
        <f t="shared" ref="S89:S98" si="44">M89/L89-1</f>
        <v>0.10444079301241938</v>
      </c>
    </row>
    <row r="90" spans="1:19" s="272" customFormat="1" x14ac:dyDescent="0.25">
      <c r="A90" s="57" t="s">
        <v>155</v>
      </c>
      <c r="B90" s="411">
        <v>0</v>
      </c>
      <c r="C90" s="410">
        <v>0</v>
      </c>
      <c r="D90" s="409">
        <v>1300000</v>
      </c>
      <c r="E90" s="412">
        <v>977616</v>
      </c>
      <c r="F90" s="409">
        <v>7064722</v>
      </c>
      <c r="G90" s="412">
        <v>5618419.8700000001</v>
      </c>
      <c r="H90" s="409">
        <v>9181362.1393500008</v>
      </c>
      <c r="I90" s="412">
        <v>9186729</v>
      </c>
      <c r="J90" s="411">
        <v>9672306.2132410016</v>
      </c>
      <c r="K90" s="54">
        <v>9672306.2132410016</v>
      </c>
      <c r="L90" s="412">
        <v>9672510.4099810012</v>
      </c>
      <c r="M90" s="413">
        <v>7275652.4097334156</v>
      </c>
      <c r="N90" s="411">
        <f t="shared" ref="N90:N103" si="45">L90-K90</f>
        <v>204.1967399995774</v>
      </c>
      <c r="O90" s="59">
        <f t="shared" si="41"/>
        <v>2.1111484220792676E-5</v>
      </c>
      <c r="P90" s="411">
        <f t="shared" si="36"/>
        <v>-2396653.803507586</v>
      </c>
      <c r="Q90" s="59">
        <f t="shared" si="42"/>
        <v>-0.24778514561777032</v>
      </c>
      <c r="R90" s="411">
        <f t="shared" si="43"/>
        <v>-2396858.0002475856</v>
      </c>
      <c r="S90" s="59">
        <f t="shared" si="44"/>
        <v>-0.24780102565454809</v>
      </c>
    </row>
    <row r="91" spans="1:19" s="272" customFormat="1" x14ac:dyDescent="0.25">
      <c r="A91" s="57" t="s">
        <v>578</v>
      </c>
      <c r="B91" s="411">
        <v>0</v>
      </c>
      <c r="C91" s="410">
        <v>0</v>
      </c>
      <c r="D91" s="409">
        <v>0</v>
      </c>
      <c r="E91" s="412">
        <v>412070</v>
      </c>
      <c r="F91" s="409">
        <v>4305223</v>
      </c>
      <c r="G91" s="412">
        <v>4243972.865280875</v>
      </c>
      <c r="H91" s="409">
        <v>7537231.395701861</v>
      </c>
      <c r="I91" s="412">
        <v>6224607</v>
      </c>
      <c r="J91" s="411">
        <v>5640552.6614400009</v>
      </c>
      <c r="K91" s="426">
        <v>5640552.6614400009</v>
      </c>
      <c r="L91" s="412">
        <v>5566458.4454400009</v>
      </c>
      <c r="M91" s="413">
        <v>2000000</v>
      </c>
      <c r="N91" s="411">
        <f t="shared" si="45"/>
        <v>-74094.216000000015</v>
      </c>
      <c r="O91" s="64">
        <f t="shared" si="41"/>
        <v>-1.3135985150271479E-2</v>
      </c>
      <c r="P91" s="411">
        <f t="shared" si="36"/>
        <v>-3640552.6614400009</v>
      </c>
      <c r="Q91" s="64">
        <f t="shared" si="42"/>
        <v>-0.64542481560850962</v>
      </c>
      <c r="R91" s="411">
        <f t="shared" si="43"/>
        <v>-3566458.4454400009</v>
      </c>
      <c r="S91" s="64">
        <f t="shared" si="44"/>
        <v>-0.64070512344552144</v>
      </c>
    </row>
    <row r="92" spans="1:19" s="272" customFormat="1" x14ac:dyDescent="0.25">
      <c r="A92" s="57" t="s">
        <v>157</v>
      </c>
      <c r="B92" s="411">
        <v>0</v>
      </c>
      <c r="C92" s="410">
        <v>0</v>
      </c>
      <c r="D92" s="409">
        <v>0</v>
      </c>
      <c r="E92" s="412">
        <v>0</v>
      </c>
      <c r="F92" s="409">
        <v>1800000</v>
      </c>
      <c r="G92" s="412">
        <v>715806.11999999988</v>
      </c>
      <c r="H92" s="409">
        <v>2250000</v>
      </c>
      <c r="I92" s="412">
        <v>1338005</v>
      </c>
      <c r="J92" s="411">
        <v>1192195.6007624976</v>
      </c>
      <c r="K92" s="54">
        <v>1192195.6007624976</v>
      </c>
      <c r="L92" s="412">
        <v>1192195.6007624976</v>
      </c>
      <c r="M92" s="413">
        <v>1200000</v>
      </c>
      <c r="N92" s="411">
        <f t="shared" si="45"/>
        <v>0</v>
      </c>
      <c r="O92" s="59">
        <f t="shared" si="41"/>
        <v>0</v>
      </c>
      <c r="P92" s="411">
        <f t="shared" si="36"/>
        <v>7804.3992375023663</v>
      </c>
      <c r="Q92" s="59">
        <f t="shared" si="42"/>
        <v>6.5462405938345736E-3</v>
      </c>
      <c r="R92" s="411">
        <f t="shared" si="43"/>
        <v>7804.3992375023663</v>
      </c>
      <c r="S92" s="59">
        <f t="shared" si="44"/>
        <v>6.5462405938345736E-3</v>
      </c>
    </row>
    <row r="93" spans="1:19" s="272" customFormat="1" x14ac:dyDescent="0.25">
      <c r="A93" s="57" t="s">
        <v>158</v>
      </c>
      <c r="B93" s="411">
        <v>300000</v>
      </c>
      <c r="C93" s="410">
        <v>0</v>
      </c>
      <c r="D93" s="409">
        <v>0</v>
      </c>
      <c r="E93" s="412">
        <v>0</v>
      </c>
      <c r="F93" s="409">
        <v>1577600</v>
      </c>
      <c r="G93" s="412">
        <v>620380.95238095243</v>
      </c>
      <c r="H93" s="409">
        <v>910720</v>
      </c>
      <c r="I93" s="412">
        <v>727627</v>
      </c>
      <c r="J93" s="411">
        <v>540000</v>
      </c>
      <c r="K93" s="54">
        <v>540000</v>
      </c>
      <c r="L93" s="412">
        <v>540000</v>
      </c>
      <c r="M93" s="413">
        <v>950000</v>
      </c>
      <c r="N93" s="411">
        <f t="shared" si="45"/>
        <v>0</v>
      </c>
      <c r="O93" s="59">
        <f t="shared" si="41"/>
        <v>0</v>
      </c>
      <c r="P93" s="411">
        <f t="shared" si="36"/>
        <v>410000</v>
      </c>
      <c r="Q93" s="59">
        <f t="shared" si="42"/>
        <v>0.7592592592592593</v>
      </c>
      <c r="R93" s="411">
        <f t="shared" si="43"/>
        <v>410000</v>
      </c>
      <c r="S93" s="59">
        <f t="shared" si="44"/>
        <v>0.7592592592592593</v>
      </c>
    </row>
    <row r="94" spans="1:19" s="272" customFormat="1" x14ac:dyDescent="0.25">
      <c r="A94" s="57" t="s">
        <v>579</v>
      </c>
      <c r="B94" s="411">
        <v>0</v>
      </c>
      <c r="C94" s="410">
        <v>0</v>
      </c>
      <c r="D94" s="409">
        <v>0</v>
      </c>
      <c r="E94" s="412">
        <v>0</v>
      </c>
      <c r="F94" s="409">
        <v>0</v>
      </c>
      <c r="G94" s="412">
        <v>0</v>
      </c>
      <c r="H94" s="409">
        <v>2000000</v>
      </c>
      <c r="I94" s="412">
        <v>139240</v>
      </c>
      <c r="J94" s="411">
        <v>754800</v>
      </c>
      <c r="K94" s="54">
        <v>754800</v>
      </c>
      <c r="L94" s="412">
        <v>754800</v>
      </c>
      <c r="M94" s="413">
        <v>65777</v>
      </c>
      <c r="N94" s="411">
        <f t="shared" si="45"/>
        <v>0</v>
      </c>
      <c r="O94" s="59">
        <f t="shared" si="41"/>
        <v>0</v>
      </c>
      <c r="P94" s="411">
        <f t="shared" si="36"/>
        <v>-689023</v>
      </c>
      <c r="Q94" s="59">
        <f t="shared" si="42"/>
        <v>-0.91285506094329627</v>
      </c>
      <c r="R94" s="411">
        <f t="shared" si="43"/>
        <v>-689023</v>
      </c>
      <c r="S94" s="59">
        <f t="shared" si="44"/>
        <v>-0.91285506094329627</v>
      </c>
    </row>
    <row r="95" spans="1:19" s="272" customFormat="1" x14ac:dyDescent="0.25">
      <c r="A95" s="57" t="s">
        <v>160</v>
      </c>
      <c r="B95" s="411">
        <v>0</v>
      </c>
      <c r="C95" s="410">
        <v>0</v>
      </c>
      <c r="D95" s="409">
        <v>0</v>
      </c>
      <c r="E95" s="412">
        <v>0</v>
      </c>
      <c r="F95" s="409">
        <v>0</v>
      </c>
      <c r="G95" s="412">
        <v>0</v>
      </c>
      <c r="H95" s="409">
        <v>1000000</v>
      </c>
      <c r="I95" s="412">
        <v>351818</v>
      </c>
      <c r="J95" s="411">
        <v>725521.26</v>
      </c>
      <c r="K95" s="54">
        <v>725521.26</v>
      </c>
      <c r="L95" s="412">
        <v>725521.26</v>
      </c>
      <c r="M95" s="413">
        <v>239319.8</v>
      </c>
      <c r="N95" s="411">
        <f t="shared" si="45"/>
        <v>0</v>
      </c>
      <c r="O95" s="59">
        <f t="shared" si="41"/>
        <v>0</v>
      </c>
      <c r="P95" s="411">
        <f t="shared" si="36"/>
        <v>-486201.46</v>
      </c>
      <c r="Q95" s="59">
        <f t="shared" si="42"/>
        <v>-0.67014088601621413</v>
      </c>
      <c r="R95" s="411">
        <f>M95-L95</f>
        <v>-486201.46</v>
      </c>
      <c r="S95" s="59">
        <f t="shared" si="44"/>
        <v>-0.67014088601621413</v>
      </c>
    </row>
    <row r="96" spans="1:19" s="272" customFormat="1" x14ac:dyDescent="0.25">
      <c r="A96" s="57" t="s">
        <v>161</v>
      </c>
      <c r="B96" s="411">
        <v>0</v>
      </c>
      <c r="C96" s="410">
        <v>0</v>
      </c>
      <c r="D96" s="409">
        <v>0</v>
      </c>
      <c r="E96" s="412">
        <v>0</v>
      </c>
      <c r="F96" s="409">
        <v>0</v>
      </c>
      <c r="G96" s="412">
        <v>0</v>
      </c>
      <c r="H96" s="409">
        <v>375000</v>
      </c>
      <c r="I96" s="412">
        <v>324999.99</v>
      </c>
      <c r="J96" s="411">
        <v>0</v>
      </c>
      <c r="K96" s="54">
        <v>0</v>
      </c>
      <c r="L96" s="412">
        <v>0</v>
      </c>
      <c r="M96" s="413">
        <v>0</v>
      </c>
      <c r="N96" s="411">
        <f t="shared" si="45"/>
        <v>0</v>
      </c>
      <c r="O96" s="59" t="e">
        <f t="shared" si="41"/>
        <v>#DIV/0!</v>
      </c>
      <c r="P96" s="411">
        <f t="shared" si="36"/>
        <v>0</v>
      </c>
      <c r="Q96" s="59" t="e">
        <f t="shared" si="42"/>
        <v>#DIV/0!</v>
      </c>
      <c r="R96" s="411">
        <f t="shared" si="43"/>
        <v>0</v>
      </c>
      <c r="S96" s="59" t="e">
        <f t="shared" si="44"/>
        <v>#DIV/0!</v>
      </c>
    </row>
    <row r="97" spans="1:20" s="272" customFormat="1" x14ac:dyDescent="0.25">
      <c r="A97" s="57" t="s">
        <v>580</v>
      </c>
      <c r="B97" s="411">
        <v>0</v>
      </c>
      <c r="C97" s="410">
        <v>0</v>
      </c>
      <c r="D97" s="409">
        <v>0</v>
      </c>
      <c r="E97" s="412">
        <v>0</v>
      </c>
      <c r="F97" s="409">
        <v>0</v>
      </c>
      <c r="G97" s="412">
        <v>0</v>
      </c>
      <c r="H97" s="409">
        <v>0</v>
      </c>
      <c r="I97" s="412">
        <v>27000</v>
      </c>
      <c r="J97" s="411">
        <v>33000</v>
      </c>
      <c r="K97" s="54">
        <v>33000</v>
      </c>
      <c r="L97" s="412">
        <v>33000</v>
      </c>
      <c r="M97" s="413">
        <v>74000</v>
      </c>
      <c r="N97" s="411">
        <f t="shared" si="45"/>
        <v>0</v>
      </c>
      <c r="O97" s="59">
        <f t="shared" si="41"/>
        <v>0</v>
      </c>
      <c r="P97" s="411">
        <f t="shared" si="36"/>
        <v>41000</v>
      </c>
      <c r="Q97" s="59">
        <f t="shared" si="42"/>
        <v>1.2424242424242422</v>
      </c>
      <c r="R97" s="411">
        <f t="shared" si="43"/>
        <v>41000</v>
      </c>
      <c r="S97" s="59">
        <f t="shared" si="44"/>
        <v>1.2424242424242422</v>
      </c>
    </row>
    <row r="98" spans="1:20" s="272" customFormat="1" x14ac:dyDescent="0.25">
      <c r="A98" s="57" t="s">
        <v>581</v>
      </c>
      <c r="B98" s="411">
        <v>0</v>
      </c>
      <c r="C98" s="410">
        <v>0</v>
      </c>
      <c r="D98" s="409">
        <v>0</v>
      </c>
      <c r="E98" s="412">
        <v>0</v>
      </c>
      <c r="F98" s="409">
        <v>1973649</v>
      </c>
      <c r="G98" s="412">
        <v>1830264</v>
      </c>
      <c r="H98" s="409">
        <v>1830264</v>
      </c>
      <c r="I98" s="412">
        <v>1865619.16</v>
      </c>
      <c r="J98" s="411">
        <v>1993092</v>
      </c>
      <c r="K98" s="54">
        <v>1993092</v>
      </c>
      <c r="L98" s="412">
        <v>1993092</v>
      </c>
      <c r="M98" s="413">
        <v>1993092</v>
      </c>
      <c r="N98" s="411">
        <f t="shared" si="45"/>
        <v>0</v>
      </c>
      <c r="O98" s="59">
        <f t="shared" si="41"/>
        <v>0</v>
      </c>
      <c r="P98" s="411">
        <f t="shared" si="36"/>
        <v>0</v>
      </c>
      <c r="Q98" s="59">
        <f t="shared" si="42"/>
        <v>0</v>
      </c>
      <c r="R98" s="411">
        <f t="shared" si="43"/>
        <v>0</v>
      </c>
      <c r="S98" s="59">
        <f t="shared" si="44"/>
        <v>0</v>
      </c>
    </row>
    <row r="99" spans="1:20" s="272" customFormat="1" x14ac:dyDescent="0.25">
      <c r="A99" s="57" t="s">
        <v>582</v>
      </c>
      <c r="B99" s="411">
        <v>0</v>
      </c>
      <c r="C99" s="410">
        <v>0</v>
      </c>
      <c r="D99" s="409">
        <v>0</v>
      </c>
      <c r="E99" s="412">
        <v>0</v>
      </c>
      <c r="F99" s="409">
        <v>2518898</v>
      </c>
      <c r="G99" s="412">
        <v>2245852</v>
      </c>
      <c r="H99" s="409">
        <v>2411679.13</v>
      </c>
      <c r="I99" s="412">
        <v>2321669.52</v>
      </c>
      <c r="J99" s="411">
        <v>2440322</v>
      </c>
      <c r="K99" s="54">
        <v>2440322</v>
      </c>
      <c r="L99" s="412">
        <v>2440322</v>
      </c>
      <c r="M99" s="413">
        <v>2440322</v>
      </c>
      <c r="N99" s="411">
        <f t="shared" si="45"/>
        <v>0</v>
      </c>
      <c r="O99" s="59">
        <f t="shared" ref="O99:O103" si="46">L99/K99-1</f>
        <v>0</v>
      </c>
      <c r="P99" s="411">
        <f t="shared" ref="P99:P103" si="47">M99-K99</f>
        <v>0</v>
      </c>
      <c r="Q99" s="59">
        <f t="shared" ref="Q99:Q103" si="48">M99/K99-1</f>
        <v>0</v>
      </c>
      <c r="R99" s="411">
        <f t="shared" ref="R99:R103" si="49">M99-L99</f>
        <v>0</v>
      </c>
      <c r="S99" s="59">
        <f t="shared" ref="S99:S103" si="50">M99/L99-1</f>
        <v>0</v>
      </c>
    </row>
    <row r="100" spans="1:20" s="272" customFormat="1" x14ac:dyDescent="0.25">
      <c r="A100" s="57" t="s">
        <v>162</v>
      </c>
      <c r="B100" s="411">
        <v>0</v>
      </c>
      <c r="C100" s="410">
        <v>0</v>
      </c>
      <c r="D100" s="409">
        <v>0</v>
      </c>
      <c r="E100" s="412">
        <v>13857</v>
      </c>
      <c r="F100" s="409">
        <v>3269954</v>
      </c>
      <c r="G100" s="412">
        <v>3704400</v>
      </c>
      <c r="H100" s="409">
        <v>3815532</v>
      </c>
      <c r="I100" s="412">
        <v>3834053.99</v>
      </c>
      <c r="J100" s="411">
        <v>3968245.8899999997</v>
      </c>
      <c r="K100" s="54">
        <v>3968245.8899999997</v>
      </c>
      <c r="L100" s="412">
        <v>3968245.8899999997</v>
      </c>
      <c r="M100" s="413">
        <v>3968245.8899999997</v>
      </c>
      <c r="N100" s="411">
        <f t="shared" si="45"/>
        <v>0</v>
      </c>
      <c r="O100" s="59">
        <f t="shared" si="46"/>
        <v>0</v>
      </c>
      <c r="P100" s="411">
        <f t="shared" si="47"/>
        <v>0</v>
      </c>
      <c r="Q100" s="59">
        <f t="shared" si="48"/>
        <v>0</v>
      </c>
      <c r="R100" s="411">
        <f t="shared" si="49"/>
        <v>0</v>
      </c>
      <c r="S100" s="59">
        <f t="shared" si="50"/>
        <v>0</v>
      </c>
    </row>
    <row r="101" spans="1:20" s="272" customFormat="1" x14ac:dyDescent="0.25">
      <c r="A101" s="57" t="s">
        <v>583</v>
      </c>
      <c r="B101" s="411">
        <v>0</v>
      </c>
      <c r="C101" s="410">
        <v>0</v>
      </c>
      <c r="D101" s="409">
        <v>0</v>
      </c>
      <c r="E101" s="412">
        <v>0</v>
      </c>
      <c r="F101" s="409">
        <v>0</v>
      </c>
      <c r="G101" s="412">
        <v>0</v>
      </c>
      <c r="H101" s="409">
        <v>0</v>
      </c>
      <c r="I101" s="412">
        <v>0</v>
      </c>
      <c r="J101" s="411">
        <v>636436.29126000009</v>
      </c>
      <c r="K101" s="54">
        <v>636436.29126000009</v>
      </c>
      <c r="L101" s="412">
        <v>564194.43066000007</v>
      </c>
      <c r="M101" s="413">
        <v>657760.03650000005</v>
      </c>
      <c r="N101" s="411">
        <f t="shared" si="45"/>
        <v>-72241.860600000015</v>
      </c>
      <c r="O101" s="59">
        <f t="shared" si="46"/>
        <v>-0.11350996414264414</v>
      </c>
      <c r="P101" s="411">
        <f t="shared" si="47"/>
        <v>21323.74523999996</v>
      </c>
      <c r="Q101" s="59">
        <f t="shared" si="48"/>
        <v>3.3504917197263895E-2</v>
      </c>
      <c r="R101" s="411">
        <f t="shared" si="49"/>
        <v>93565.605839999975</v>
      </c>
      <c r="S101" s="59">
        <f t="shared" si="50"/>
        <v>0.16583929361115102</v>
      </c>
    </row>
    <row r="102" spans="1:20" s="272" customFormat="1" x14ac:dyDescent="0.25">
      <c r="A102" s="57" t="s">
        <v>120</v>
      </c>
      <c r="B102" s="411">
        <v>0</v>
      </c>
      <c r="C102" s="410">
        <v>0</v>
      </c>
      <c r="D102" s="409">
        <v>0</v>
      </c>
      <c r="E102" s="412">
        <v>0</v>
      </c>
      <c r="F102" s="409">
        <v>0</v>
      </c>
      <c r="G102" s="412">
        <v>0</v>
      </c>
      <c r="H102" s="409">
        <v>0</v>
      </c>
      <c r="I102" s="412">
        <v>0</v>
      </c>
      <c r="J102" s="411">
        <v>0</v>
      </c>
      <c r="K102" s="54">
        <v>0</v>
      </c>
      <c r="L102" s="412">
        <v>0</v>
      </c>
      <c r="M102" s="413">
        <v>0</v>
      </c>
      <c r="N102" s="411">
        <f t="shared" si="45"/>
        <v>0</v>
      </c>
      <c r="O102" s="59" t="e">
        <f t="shared" si="46"/>
        <v>#DIV/0!</v>
      </c>
      <c r="P102" s="411">
        <f t="shared" si="47"/>
        <v>0</v>
      </c>
      <c r="Q102" s="59" t="e">
        <f t="shared" si="48"/>
        <v>#DIV/0!</v>
      </c>
      <c r="R102" s="411">
        <f t="shared" si="49"/>
        <v>0</v>
      </c>
      <c r="S102" s="59" t="e">
        <f t="shared" si="50"/>
        <v>#DIV/0!</v>
      </c>
    </row>
    <row r="103" spans="1:20" s="272" customFormat="1" x14ac:dyDescent="0.25">
      <c r="A103" s="414" t="s">
        <v>120</v>
      </c>
      <c r="B103" s="411">
        <v>0</v>
      </c>
      <c r="C103" s="410">
        <v>0</v>
      </c>
      <c r="D103" s="434">
        <v>0</v>
      </c>
      <c r="E103" s="435">
        <v>0</v>
      </c>
      <c r="F103" s="434">
        <v>0</v>
      </c>
      <c r="G103" s="435">
        <v>0</v>
      </c>
      <c r="H103" s="434">
        <v>0</v>
      </c>
      <c r="I103" s="435">
        <v>0</v>
      </c>
      <c r="J103" s="436">
        <v>0</v>
      </c>
      <c r="K103" s="437">
        <v>0</v>
      </c>
      <c r="L103" s="435">
        <v>0</v>
      </c>
      <c r="M103" s="413">
        <v>0</v>
      </c>
      <c r="N103" s="411">
        <f t="shared" si="45"/>
        <v>0</v>
      </c>
      <c r="O103" s="59" t="e">
        <f t="shared" si="46"/>
        <v>#DIV/0!</v>
      </c>
      <c r="P103" s="411">
        <f t="shared" si="47"/>
        <v>0</v>
      </c>
      <c r="Q103" s="59" t="e">
        <f t="shared" si="48"/>
        <v>#DIV/0!</v>
      </c>
      <c r="R103" s="411">
        <f t="shared" si="49"/>
        <v>0</v>
      </c>
      <c r="S103" s="59" t="e">
        <f t="shared" si="50"/>
        <v>#DIV/0!</v>
      </c>
    </row>
    <row r="104" spans="1:20" s="272" customFormat="1" x14ac:dyDescent="0.25">
      <c r="A104" s="53" t="s">
        <v>65</v>
      </c>
      <c r="B104" s="415">
        <v>300000</v>
      </c>
      <c r="C104" s="416">
        <v>0</v>
      </c>
      <c r="D104" s="415">
        <v>2392000</v>
      </c>
      <c r="E104" s="416">
        <v>2442435</v>
      </c>
      <c r="F104" s="415">
        <v>27291056</v>
      </c>
      <c r="G104" s="416">
        <v>23019534.807661828</v>
      </c>
      <c r="H104" s="415">
        <v>37247318.785051867</v>
      </c>
      <c r="I104" s="416">
        <v>32923211.909999996</v>
      </c>
      <c r="J104" s="415">
        <v>36017134.174243495</v>
      </c>
      <c r="K104" s="418">
        <v>36017134.174243495</v>
      </c>
      <c r="L104" s="419">
        <v>36228358.122583069</v>
      </c>
      <c r="M104" s="420">
        <v>30558970.391924981</v>
      </c>
      <c r="N104" s="415">
        <f>L104-K104</f>
        <v>211223.94833957404</v>
      </c>
      <c r="O104" s="60">
        <f t="shared" si="41"/>
        <v>5.8645406743833561E-3</v>
      </c>
      <c r="P104" s="415">
        <f t="shared" si="36"/>
        <v>-5458163.7823185138</v>
      </c>
      <c r="Q104" s="60">
        <f>M104/K104-1</f>
        <v>-0.15154353358357275</v>
      </c>
      <c r="R104" s="415">
        <f t="shared" si="43"/>
        <v>-5669387.7306580879</v>
      </c>
      <c r="S104" s="60">
        <f>M104/L104-1</f>
        <v>-0.15649033035046811</v>
      </c>
    </row>
    <row r="105" spans="1:20" s="272" customFormat="1" ht="5.0999999999999996" customHeight="1" x14ac:dyDescent="0.25">
      <c r="A105" s="61"/>
      <c r="B105" s="67"/>
      <c r="C105" s="421"/>
      <c r="D105" s="67"/>
      <c r="E105" s="421"/>
      <c r="F105" s="67"/>
      <c r="G105" s="421"/>
      <c r="H105" s="67"/>
      <c r="I105" s="421"/>
      <c r="J105" s="67"/>
      <c r="K105" s="423"/>
      <c r="L105" s="424"/>
      <c r="M105" s="425"/>
      <c r="N105" s="67"/>
      <c r="O105" s="62"/>
      <c r="P105" s="67"/>
      <c r="Q105" s="62"/>
      <c r="R105" s="67"/>
      <c r="S105" s="62"/>
    </row>
    <row r="106" spans="1:20" s="272" customFormat="1" x14ac:dyDescent="0.25">
      <c r="A106" s="428" t="s">
        <v>163</v>
      </c>
      <c r="B106" s="75">
        <v>9923357</v>
      </c>
      <c r="C106" s="429">
        <v>9284100</v>
      </c>
      <c r="D106" s="75">
        <v>12947040</v>
      </c>
      <c r="E106" s="429">
        <v>11473373</v>
      </c>
      <c r="F106" s="75">
        <v>639253005</v>
      </c>
      <c r="G106" s="429">
        <v>632343115.17183685</v>
      </c>
      <c r="H106" s="75">
        <v>895818966.74051106</v>
      </c>
      <c r="I106" s="429">
        <v>908125901.33379185</v>
      </c>
      <c r="J106" s="75">
        <v>1255590792.2998495</v>
      </c>
      <c r="K106" s="431">
        <v>1255590792.2998495</v>
      </c>
      <c r="L106" s="438">
        <v>1184638871.5273311</v>
      </c>
      <c r="M106" s="432">
        <v>1459027177.1195974</v>
      </c>
      <c r="N106" s="75">
        <f>L106-K106</f>
        <v>-70951920.772518396</v>
      </c>
      <c r="O106" s="65">
        <f t="shared" si="41"/>
        <v>-5.6508793476062857E-2</v>
      </c>
      <c r="P106" s="75">
        <f t="shared" si="36"/>
        <v>203436384.81974792</v>
      </c>
      <c r="Q106" s="65">
        <f>M106/K106-1</f>
        <v>0.16202443189880045</v>
      </c>
      <c r="R106" s="75">
        <f>M106-L106</f>
        <v>274388305.59226632</v>
      </c>
      <c r="S106" s="65">
        <f>M106/L106-1</f>
        <v>0.2316218994557413</v>
      </c>
    </row>
    <row r="107" spans="1:20" s="272" customFormat="1" ht="9.9499999999999993" customHeight="1" x14ac:dyDescent="0.25">
      <c r="A107" s="66"/>
      <c r="B107" s="67"/>
      <c r="C107" s="439"/>
      <c r="D107" s="67"/>
      <c r="E107" s="421"/>
      <c r="F107" s="67"/>
      <c r="G107" s="421"/>
      <c r="H107" s="67"/>
      <c r="I107" s="421"/>
      <c r="J107" s="67"/>
      <c r="K107" s="423"/>
      <c r="L107" s="424"/>
      <c r="M107" s="425"/>
      <c r="N107" s="67"/>
      <c r="O107" s="62"/>
      <c r="P107" s="67"/>
      <c r="Q107" s="62"/>
      <c r="R107" s="67"/>
      <c r="S107" s="62"/>
    </row>
    <row r="108" spans="1:20" s="272" customFormat="1" x14ac:dyDescent="0.25">
      <c r="A108" s="68" t="s">
        <v>164</v>
      </c>
      <c r="B108" s="69">
        <v>0</v>
      </c>
      <c r="C108" s="70">
        <v>0</v>
      </c>
      <c r="D108" s="69">
        <v>0</v>
      </c>
      <c r="E108" s="70">
        <v>1397134</v>
      </c>
      <c r="F108" s="69">
        <v>0</v>
      </c>
      <c r="G108" s="70">
        <v>1968334.9954179525</v>
      </c>
      <c r="H108" s="69">
        <v>2799999.9678071737</v>
      </c>
      <c r="I108" s="445">
        <v>3076425</v>
      </c>
      <c r="J108" s="69">
        <v>0</v>
      </c>
      <c r="K108" s="440">
        <v>0</v>
      </c>
      <c r="L108" s="441">
        <v>0</v>
      </c>
      <c r="M108" s="442">
        <v>0</v>
      </c>
      <c r="N108" s="69">
        <f>L108-K108</f>
        <v>0</v>
      </c>
      <c r="O108" s="71" t="e">
        <f t="shared" si="41"/>
        <v>#DIV/0!</v>
      </c>
      <c r="P108" s="69">
        <f t="shared" si="36"/>
        <v>0</v>
      </c>
      <c r="Q108" s="71" t="e">
        <f>M108/K108-1</f>
        <v>#DIV/0!</v>
      </c>
      <c r="R108" s="69">
        <f>M108-L108</f>
        <v>0</v>
      </c>
      <c r="S108" s="71" t="e">
        <f>M108/L108-1</f>
        <v>#DIV/0!</v>
      </c>
    </row>
    <row r="109" spans="1:20" s="272" customFormat="1" ht="5.0999999999999996" customHeight="1" x14ac:dyDescent="0.25">
      <c r="A109" s="72"/>
      <c r="B109" s="296"/>
      <c r="C109" s="296"/>
      <c r="D109" s="296"/>
      <c r="E109" s="296"/>
      <c r="F109" s="296"/>
      <c r="G109" s="296"/>
      <c r="H109" s="296"/>
      <c r="I109" s="296"/>
      <c r="J109" s="73"/>
      <c r="K109" s="73"/>
      <c r="L109" s="296"/>
      <c r="M109" s="73"/>
      <c r="N109" s="73"/>
      <c r="O109" s="74"/>
      <c r="P109" s="73"/>
      <c r="Q109" s="74"/>
      <c r="R109" s="73"/>
      <c r="S109" s="74"/>
    </row>
    <row r="110" spans="1:20" s="272" customFormat="1" x14ac:dyDescent="0.25">
      <c r="A110" s="272" t="s">
        <v>165</v>
      </c>
      <c r="B110" s="297"/>
      <c r="C110" s="297"/>
      <c r="D110" s="297"/>
      <c r="E110" s="297"/>
      <c r="F110" s="297"/>
      <c r="G110" s="297"/>
      <c r="H110" s="297"/>
      <c r="I110" s="297"/>
      <c r="J110" s="75"/>
      <c r="K110" s="65"/>
      <c r="L110" s="76"/>
      <c r="M110" s="75"/>
      <c r="N110" s="75"/>
      <c r="O110" s="65"/>
      <c r="P110" s="75"/>
      <c r="Q110" s="65"/>
      <c r="R110" s="75"/>
      <c r="S110" s="65"/>
    </row>
    <row r="111" spans="1:20" s="77" customFormat="1" x14ac:dyDescent="0.25">
      <c r="A111" s="624" t="s">
        <v>805</v>
      </c>
      <c r="B111" s="443"/>
      <c r="C111" s="443">
        <v>40.299999999999997</v>
      </c>
      <c r="D111" s="443"/>
      <c r="E111" s="443"/>
      <c r="F111" s="443">
        <v>44</v>
      </c>
      <c r="G111" s="443"/>
      <c r="H111" s="298">
        <v>49.5</v>
      </c>
      <c r="I111" s="298">
        <v>51</v>
      </c>
      <c r="J111" s="581">
        <v>59.03</v>
      </c>
      <c r="K111" s="581">
        <v>59.03</v>
      </c>
      <c r="L111" s="581">
        <v>59.03</v>
      </c>
      <c r="M111" s="78">
        <v>64.650000000000006</v>
      </c>
      <c r="N111" s="582">
        <f>M111-L111</f>
        <v>5.6200000000000045</v>
      </c>
      <c r="O111" s="79">
        <f t="shared" si="41"/>
        <v>0</v>
      </c>
      <c r="P111" s="78">
        <f t="shared" si="36"/>
        <v>5.6200000000000045</v>
      </c>
      <c r="Q111" s="79">
        <f>M111/K111-1</f>
        <v>9.5205827545316035E-2</v>
      </c>
      <c r="R111" s="78">
        <f>M111-L111</f>
        <v>5.6200000000000045</v>
      </c>
      <c r="S111" s="79">
        <f>M111/L111-1</f>
        <v>9.5205827545316035E-2</v>
      </c>
    </row>
    <row r="112" spans="1:20" s="77" customFormat="1" x14ac:dyDescent="0.25">
      <c r="A112" s="624" t="s">
        <v>807</v>
      </c>
      <c r="B112" s="443"/>
      <c r="C112" s="443"/>
      <c r="D112" s="443"/>
      <c r="E112" s="443"/>
      <c r="F112" s="443"/>
      <c r="G112" s="443"/>
      <c r="H112" s="298"/>
      <c r="I112" s="298"/>
      <c r="J112" s="581">
        <v>67.25</v>
      </c>
      <c r="K112" s="581">
        <v>67.25</v>
      </c>
      <c r="L112" s="581">
        <v>67.25</v>
      </c>
      <c r="M112" s="582">
        <v>64.650000000000006</v>
      </c>
      <c r="N112" s="582"/>
      <c r="O112" s="582"/>
      <c r="P112" s="582"/>
      <c r="Q112" s="582"/>
      <c r="R112" s="582"/>
      <c r="S112" s="582"/>
      <c r="T112" s="582"/>
    </row>
    <row r="113" spans="1:19" s="272" customFormat="1" x14ac:dyDescent="0.25">
      <c r="A113" s="8"/>
      <c r="B113" s="299"/>
      <c r="C113" s="299"/>
      <c r="D113" s="299"/>
      <c r="E113" s="299"/>
      <c r="F113" s="299"/>
      <c r="G113" s="299"/>
      <c r="H113" s="299"/>
      <c r="I113" s="299"/>
      <c r="J113" s="299"/>
      <c r="K113" s="299"/>
      <c r="L113" s="299"/>
      <c r="M113" s="299"/>
      <c r="N113" s="299"/>
      <c r="O113" s="80"/>
      <c r="P113" s="299"/>
      <c r="Q113" s="80"/>
      <c r="R113" s="299"/>
      <c r="S113" s="80"/>
    </row>
    <row r="114" spans="1:19" s="272" customFormat="1" x14ac:dyDescent="0.25">
      <c r="A114" s="272" t="s">
        <v>166</v>
      </c>
      <c r="B114" s="300"/>
      <c r="C114" s="300"/>
      <c r="D114" s="300"/>
      <c r="E114" s="300"/>
      <c r="F114" s="300"/>
      <c r="G114" s="300"/>
      <c r="H114" s="300"/>
      <c r="I114" s="299"/>
      <c r="J114" s="300"/>
      <c r="K114" s="300"/>
      <c r="L114" s="300"/>
      <c r="M114" s="300"/>
      <c r="N114" s="300"/>
      <c r="O114" s="82"/>
      <c r="P114" s="300"/>
      <c r="Q114" s="82"/>
      <c r="R114" s="300"/>
      <c r="S114" s="82"/>
    </row>
    <row r="115" spans="1:19" s="272" customFormat="1" ht="17.25" x14ac:dyDescent="0.25">
      <c r="A115" s="272" t="s">
        <v>167</v>
      </c>
      <c r="B115" s="300"/>
      <c r="C115" s="300"/>
      <c r="D115" s="300"/>
      <c r="E115" s="300"/>
      <c r="F115" s="300"/>
      <c r="G115" s="300"/>
      <c r="H115" s="300"/>
      <c r="I115" s="299"/>
      <c r="J115" s="83">
        <f>J86/J64</f>
        <v>1.1880049207327797E-2</v>
      </c>
      <c r="K115" s="83">
        <f>K86/K64</f>
        <v>1.1880049207327797E-2</v>
      </c>
      <c r="L115" s="83">
        <f>L86/L64</f>
        <v>1.2151024942598209E-2</v>
      </c>
      <c r="M115" s="83">
        <f>M86/M64</f>
        <v>1.1057057471035119E-2</v>
      </c>
      <c r="N115" s="83"/>
      <c r="O115" s="82"/>
      <c r="P115" s="83"/>
      <c r="Q115" s="82"/>
      <c r="R115" s="83"/>
      <c r="S115" s="82"/>
    </row>
    <row r="116" spans="1:19" s="272" customFormat="1" x14ac:dyDescent="0.25">
      <c r="A116" s="272" t="s">
        <v>168</v>
      </c>
      <c r="B116" s="300"/>
      <c r="C116" s="300"/>
      <c r="D116" s="300"/>
      <c r="E116" s="300"/>
      <c r="F116" s="300"/>
      <c r="G116" s="300"/>
      <c r="H116" s="300"/>
      <c r="I116" s="299"/>
      <c r="J116" s="82">
        <f>(J104-J98-J99-J97)/J64</f>
        <v>2.5128186960062405E-2</v>
      </c>
      <c r="K116" s="82">
        <f>(K104-K98-K99-K97)/K64</f>
        <v>2.5128186960062405E-2</v>
      </c>
      <c r="L116" s="82">
        <f>(L104-L98-L99-L97)/L64</f>
        <v>2.681149917158554E-2</v>
      </c>
      <c r="M116" s="82">
        <f>(M104)/M64</f>
        <v>2.0944757487145867E-2</v>
      </c>
      <c r="N116" s="83"/>
      <c r="O116" s="82"/>
      <c r="P116" s="83"/>
      <c r="Q116" s="82"/>
      <c r="R116" s="83"/>
      <c r="S116" s="82"/>
    </row>
    <row r="117" spans="1:19" s="272" customFormat="1" x14ac:dyDescent="0.25">
      <c r="A117" s="272" t="s">
        <v>169</v>
      </c>
      <c r="B117" s="300"/>
      <c r="C117" s="300"/>
      <c r="D117" s="300"/>
      <c r="E117" s="300"/>
      <c r="F117" s="300"/>
      <c r="G117" s="300"/>
      <c r="H117" s="300"/>
      <c r="I117" s="300"/>
      <c r="J117" s="82">
        <f>J108/J64</f>
        <v>0</v>
      </c>
      <c r="K117" s="82">
        <f>K108/K64</f>
        <v>0</v>
      </c>
      <c r="L117" s="82">
        <f>L108/L64</f>
        <v>0</v>
      </c>
      <c r="M117" s="82">
        <f>M108/M64</f>
        <v>0</v>
      </c>
      <c r="N117" s="82"/>
      <c r="O117" s="82"/>
      <c r="P117" s="83"/>
      <c r="Q117" s="82"/>
      <c r="R117" s="83"/>
      <c r="S117" s="82"/>
    </row>
    <row r="118" spans="1:19" s="272" customFormat="1" x14ac:dyDescent="0.25">
      <c r="A118" s="272" t="s">
        <v>170</v>
      </c>
      <c r="B118" s="300"/>
      <c r="C118" s="300"/>
      <c r="D118" s="300"/>
      <c r="E118" s="300"/>
      <c r="F118" s="300"/>
      <c r="G118" s="300"/>
      <c r="H118" s="300"/>
      <c r="I118" s="300"/>
      <c r="J118" s="82">
        <f>J108/J64</f>
        <v>0</v>
      </c>
      <c r="K118" s="82">
        <f>K108/K64</f>
        <v>0</v>
      </c>
      <c r="L118" s="82">
        <f>L108/L64</f>
        <v>0</v>
      </c>
      <c r="M118" s="82">
        <f>M108/M64</f>
        <v>0</v>
      </c>
      <c r="N118" s="83"/>
      <c r="O118" s="82"/>
      <c r="P118" s="83"/>
      <c r="Q118" s="82"/>
      <c r="R118" s="83"/>
      <c r="S118" s="82"/>
    </row>
    <row r="119" spans="1:19" s="272" customFormat="1" x14ac:dyDescent="0.25">
      <c r="B119" s="300"/>
      <c r="C119" s="300"/>
      <c r="D119" s="300"/>
      <c r="E119" s="300"/>
      <c r="F119" s="300"/>
      <c r="G119" s="300"/>
      <c r="H119" s="300"/>
      <c r="I119" s="300"/>
      <c r="J119" s="82"/>
      <c r="K119" s="82"/>
      <c r="L119" s="82"/>
      <c r="M119" s="82"/>
      <c r="N119" s="83"/>
      <c r="O119" s="82"/>
      <c r="P119" s="83"/>
      <c r="Q119" s="82"/>
      <c r="R119" s="83"/>
      <c r="S119" s="82"/>
    </row>
    <row r="120" spans="1:19" s="272" customFormat="1" x14ac:dyDescent="0.25">
      <c r="A120" s="272" t="s">
        <v>171</v>
      </c>
      <c r="B120" s="300"/>
      <c r="C120" s="300"/>
      <c r="D120" s="300"/>
      <c r="E120" s="300"/>
      <c r="F120" s="300"/>
      <c r="G120" s="300"/>
      <c r="H120" s="300"/>
      <c r="I120" s="300"/>
      <c r="J120" s="300"/>
      <c r="K120" s="300"/>
      <c r="L120" s="300"/>
      <c r="M120" s="300"/>
      <c r="N120" s="300"/>
      <c r="O120" s="82"/>
      <c r="P120" s="300"/>
      <c r="Q120" s="82"/>
      <c r="R120" s="300"/>
      <c r="S120" s="82"/>
    </row>
    <row r="121" spans="1:19" s="272" customFormat="1" x14ac:dyDescent="0.25">
      <c r="A121" s="272" t="s">
        <v>587</v>
      </c>
      <c r="B121" s="300"/>
      <c r="C121" s="300"/>
      <c r="D121" s="300"/>
      <c r="E121" s="300"/>
      <c r="F121" s="300"/>
      <c r="G121" s="300"/>
      <c r="H121" s="300"/>
      <c r="I121" s="300"/>
      <c r="J121" s="300"/>
      <c r="K121" s="300"/>
      <c r="L121" s="300"/>
      <c r="M121" s="300"/>
      <c r="N121" s="300"/>
      <c r="O121" s="82"/>
      <c r="P121" s="300"/>
      <c r="Q121" s="82"/>
      <c r="R121" s="300"/>
      <c r="S121" s="82"/>
    </row>
    <row r="122" spans="1:19" s="272" customFormat="1" ht="17.25" x14ac:dyDescent="0.25">
      <c r="A122" s="84" t="s">
        <v>172</v>
      </c>
      <c r="B122" s="300"/>
      <c r="C122" s="300"/>
      <c r="D122" s="300"/>
      <c r="E122" s="300"/>
      <c r="F122" s="300"/>
      <c r="G122" s="300"/>
      <c r="H122" s="300"/>
      <c r="I122" s="300"/>
      <c r="J122" s="300"/>
      <c r="K122" s="300"/>
      <c r="L122" s="300"/>
      <c r="M122" s="300"/>
      <c r="N122" s="300"/>
      <c r="O122" s="82"/>
      <c r="P122" s="300"/>
      <c r="Q122" s="82"/>
      <c r="R122" s="300"/>
      <c r="S122" s="82"/>
    </row>
    <row r="123" spans="1:19" s="272" customFormat="1" x14ac:dyDescent="0.25">
      <c r="A123" s="84" t="s">
        <v>586</v>
      </c>
      <c r="B123" s="300"/>
      <c r="C123" s="300"/>
      <c r="D123" s="300"/>
      <c r="E123" s="300"/>
      <c r="F123" s="300"/>
      <c r="G123" s="300"/>
      <c r="H123" s="300"/>
      <c r="I123" s="300"/>
      <c r="J123" s="300"/>
      <c r="K123" s="300"/>
      <c r="L123" s="300"/>
      <c r="M123" s="300"/>
      <c r="N123" s="300"/>
      <c r="O123" s="82"/>
      <c r="P123" s="300"/>
      <c r="Q123" s="82"/>
      <c r="R123" s="300"/>
      <c r="S123" s="82"/>
    </row>
    <row r="124" spans="1:19" s="272" customFormat="1" x14ac:dyDescent="0.25">
      <c r="A124" s="272" t="s">
        <v>584</v>
      </c>
      <c r="B124" s="300"/>
      <c r="C124" s="300"/>
      <c r="D124" s="300"/>
      <c r="E124" s="300"/>
      <c r="F124" s="300"/>
      <c r="G124" s="300"/>
      <c r="H124" s="300"/>
      <c r="I124" s="300"/>
      <c r="J124" s="300"/>
      <c r="K124" s="300"/>
      <c r="L124" s="300"/>
      <c r="M124" s="300"/>
      <c r="N124" s="300"/>
      <c r="O124" s="82"/>
      <c r="P124" s="300"/>
      <c r="Q124" s="82"/>
      <c r="R124" s="300"/>
      <c r="S124" s="82"/>
    </row>
    <row r="125" spans="1:19" s="272" customFormat="1" x14ac:dyDescent="0.25">
      <c r="A125" s="272" t="s">
        <v>585</v>
      </c>
      <c r="B125" s="300"/>
      <c r="C125" s="300"/>
      <c r="D125" s="300"/>
      <c r="E125" s="300"/>
      <c r="F125" s="300"/>
      <c r="G125" s="300"/>
      <c r="H125" s="300"/>
      <c r="I125" s="300"/>
      <c r="J125" s="300"/>
      <c r="K125" s="300"/>
      <c r="L125" s="300"/>
      <c r="M125" s="300"/>
      <c r="N125" s="300"/>
      <c r="O125" s="82"/>
      <c r="P125" s="300"/>
      <c r="Q125" s="82"/>
      <c r="R125" s="300"/>
      <c r="S125" s="82"/>
    </row>
    <row r="126" spans="1:19" s="272" customFormat="1" x14ac:dyDescent="0.25">
      <c r="A126" s="84" t="s">
        <v>778</v>
      </c>
      <c r="B126" s="300"/>
      <c r="C126" s="300"/>
      <c r="D126" s="300"/>
      <c r="E126" s="300"/>
      <c r="F126" s="300"/>
      <c r="G126" s="300"/>
      <c r="H126" s="300"/>
      <c r="I126" s="300"/>
      <c r="J126" s="300"/>
      <c r="K126" s="300"/>
      <c r="L126" s="300"/>
      <c r="M126" s="300"/>
      <c r="N126" s="300"/>
      <c r="O126" s="82"/>
      <c r="P126" s="300"/>
      <c r="Q126" s="82"/>
      <c r="R126" s="300"/>
      <c r="S126" s="82"/>
    </row>
    <row r="127" spans="1:19" s="272" customFormat="1" x14ac:dyDescent="0.25">
      <c r="A127" s="272" t="s">
        <v>787</v>
      </c>
      <c r="B127" s="300"/>
      <c r="C127" s="300"/>
      <c r="D127" s="300"/>
      <c r="E127" s="300"/>
      <c r="F127" s="300"/>
      <c r="G127" s="300"/>
      <c r="H127" s="300"/>
      <c r="I127" s="300"/>
      <c r="J127" s="300"/>
      <c r="K127" s="300"/>
      <c r="L127" s="300"/>
      <c r="M127" s="300"/>
      <c r="N127" s="300"/>
      <c r="O127" s="82"/>
      <c r="P127" s="300"/>
      <c r="Q127" s="82"/>
      <c r="R127" s="300"/>
      <c r="S127" s="82"/>
    </row>
    <row r="128" spans="1:19" x14ac:dyDescent="0.25">
      <c r="A128" s="272" t="s">
        <v>806</v>
      </c>
    </row>
  </sheetData>
  <mergeCells count="11">
    <mergeCell ref="Q4:Q5"/>
    <mergeCell ref="R4:R5"/>
    <mergeCell ref="S4:S5"/>
    <mergeCell ref="B4:C4"/>
    <mergeCell ref="D4:E4"/>
    <mergeCell ref="J4:L4"/>
    <mergeCell ref="N4:N5"/>
    <mergeCell ref="O4:O5"/>
    <mergeCell ref="P4:P5"/>
    <mergeCell ref="F4:G4"/>
    <mergeCell ref="H4:I4"/>
  </mergeCells>
  <conditionalFormatting sqref="O14 O8:O12 O17:O26 O29 O51:O57 O62 O64 O75:O86 O106 O108 O111 Q111 S111 S108 Q108 Q106 S106 S75:S86 Q75:Q86 Q64 Q62 S62 S64 S51:S57 Q51:Q57 S29 Q29 Q17:Q26 S17:S26 S14 Q14 Q8:Q12 S8:S12 O38:O41 Q38:Q41 S38:S41 O32:O35 Q32:Q35 S32:S35 O44:O48 Q44:Q48 S44:S48 O67:O72 Q67:Q72 S67:S72 O89:O104 Q89:Q104 S89:S104">
    <cfRule type="cellIs" dxfId="3" priority="4" operator="greaterThan">
      <formula>0.05</formula>
    </cfRule>
  </conditionalFormatting>
  <conditionalFormatting sqref="O14 O8:O12 O17:O26 O29 O51:O57 O62 O64 O75:O86 O106 O108 O111 Q111 S111 S108 Q108 Q106 S106 S75:S86 Q75:Q86 Q64 Q62 S62 S64 S51:S57 Q51:Q57 S29 Q29 Q17:Q26 S17:S26 S14 Q14 Q8:Q12 S8:S12 O38:O41 Q38:Q41 S38:S41 O32:O35 Q32:Q35 S32:S35 O44:O48 Q44:Q48 S44:S48 O67:O72 Q67:Q72 S67:S72 O89:O104 Q89:Q104 S89:S104">
    <cfRule type="cellIs" dxfId="2" priority="3" operator="lessThan">
      <formula>-0.05</formula>
    </cfRule>
  </conditionalFormatting>
  <conditionalFormatting sqref="O14 O8:O12 O17:O26 O29 O51:O57 O62 O64 O75:O86 O106 O108 O111 Q111 S111 S108 Q108 Q106 S106 S75:S86 Q75:Q86 Q64 Q62 S62 S64 S51:S57 Q51:Q57 S29 Q29 Q17:Q26 S17:S26 S14 Q14 Q8:Q12 S8:S12 O38:O41 Q38:Q41 S38:S41 O32:O35 Q32:Q35 S32:S35 O44:O48 Q44:Q48 S44:S48 O67:O72 Q67:Q72 S67:S72 O89:O104 Q89:Q104 S89:S104">
    <cfRule type="cellIs" dxfId="1" priority="2" operator="between">
      <formula>-0.05</formula>
      <formula>0.05</formula>
    </cfRule>
  </conditionalFormatting>
  <conditionalFormatting sqref="L115">
    <cfRule type="cellIs" dxfId="0" priority="1" operator="between">
      <formula>$K$115-0.01</formula>
      <formula>$K$115+0.01</formula>
    </cfRule>
  </conditionalFormatting>
  <pageMargins left="0.5" right="0.5" top="0.5" bottom="0.5" header="0.3" footer="0.3"/>
  <pageSetup paperSize="5" scale="56" fitToHeight="0" orientation="landscape" r:id="rId1"/>
  <headerFooter>
    <oddFooter>&amp;L&amp;8OneCare Vermont&amp;R&amp;8&amp;F, &amp;A</oddFooter>
  </headerFooter>
  <rowBreaks count="1" manualBreakCount="1">
    <brk id="63" max="16383" man="1"/>
  </rowBreaks>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M45"/>
  <sheetViews>
    <sheetView zoomScaleNormal="100" zoomScaleSheetLayoutView="100" workbookViewId="0">
      <selection activeCell="A12" sqref="A12"/>
    </sheetView>
  </sheetViews>
  <sheetFormatPr defaultRowHeight="15" x14ac:dyDescent="0.25"/>
  <cols>
    <col min="1" max="1" width="47.42578125" customWidth="1"/>
    <col min="2" max="2" width="12.5703125" style="85" bestFit="1" customWidth="1"/>
    <col min="3" max="3" width="1.85546875" style="85" customWidth="1"/>
    <col min="4" max="4" width="14.42578125" style="85" bestFit="1" customWidth="1"/>
    <col min="5" max="5" width="14.140625" style="85" bestFit="1" customWidth="1"/>
    <col min="6" max="6" width="1.85546875" style="85" customWidth="1"/>
    <col min="7" max="7" width="14.42578125" style="301" bestFit="1" customWidth="1"/>
    <col min="8" max="8" width="14.140625" style="301" bestFit="1" customWidth="1"/>
    <col min="9" max="9" width="2.140625" style="320" customWidth="1"/>
    <col min="10" max="10" width="14.42578125" style="301" bestFit="1" customWidth="1"/>
    <col min="11" max="11" width="12.5703125" style="301" bestFit="1" customWidth="1"/>
    <col min="12" max="12" width="2.140625" style="320" customWidth="1"/>
    <col min="13" max="13" width="14.42578125" style="85" bestFit="1" customWidth="1"/>
  </cols>
  <sheetData>
    <row r="1" spans="1:13" s="20" customFormat="1" x14ac:dyDescent="0.25">
      <c r="B1" s="85"/>
      <c r="C1" s="85"/>
      <c r="D1" s="85"/>
      <c r="E1" s="85"/>
      <c r="F1" s="85"/>
      <c r="G1" s="301"/>
      <c r="H1" s="301"/>
      <c r="I1" s="301"/>
      <c r="J1" s="301"/>
      <c r="K1" s="301"/>
      <c r="L1" s="301"/>
      <c r="M1" s="85"/>
    </row>
    <row r="2" spans="1:13" s="274" customFormat="1" x14ac:dyDescent="0.25">
      <c r="A2" s="11" t="s">
        <v>315</v>
      </c>
      <c r="B2" s="302"/>
      <c r="C2" s="302"/>
      <c r="D2" s="302"/>
      <c r="E2" s="302"/>
      <c r="F2" s="302"/>
      <c r="G2" s="302"/>
      <c r="H2" s="302"/>
      <c r="I2" s="302"/>
      <c r="J2" s="302"/>
      <c r="K2" s="302"/>
      <c r="L2" s="302"/>
      <c r="M2" s="86"/>
    </row>
    <row r="3" spans="1:13" s="274" customFormat="1" ht="16.5" customHeight="1" x14ac:dyDescent="0.25">
      <c r="A3" s="278"/>
      <c r="B3" s="303"/>
      <c r="C3" s="303"/>
      <c r="D3" s="303"/>
      <c r="E3" s="303"/>
      <c r="F3" s="303"/>
      <c r="G3" s="303"/>
      <c r="H3" s="303"/>
      <c r="I3" s="303"/>
      <c r="J3" s="303"/>
      <c r="K3" s="303"/>
      <c r="L3" s="303"/>
      <c r="M3" s="303"/>
    </row>
    <row r="4" spans="1:13" s="24" customFormat="1" ht="30" x14ac:dyDescent="0.25">
      <c r="A4" s="23" t="s">
        <v>173</v>
      </c>
      <c r="B4" s="304" t="s">
        <v>519</v>
      </c>
      <c r="C4" s="305"/>
      <c r="D4" s="304" t="s">
        <v>174</v>
      </c>
      <c r="E4" s="304" t="s">
        <v>513</v>
      </c>
      <c r="F4" s="305"/>
      <c r="G4" s="304" t="s">
        <v>514</v>
      </c>
      <c r="H4" s="304" t="s">
        <v>515</v>
      </c>
      <c r="I4" s="305"/>
      <c r="J4" s="304" t="s">
        <v>516</v>
      </c>
      <c r="K4" s="304" t="s">
        <v>517</v>
      </c>
      <c r="L4" s="305"/>
      <c r="M4" s="87" t="s">
        <v>518</v>
      </c>
    </row>
    <row r="5" spans="1:13" s="272" customFormat="1" x14ac:dyDescent="0.25">
      <c r="B5" s="301"/>
      <c r="C5" s="301"/>
      <c r="D5" s="301"/>
      <c r="E5" s="301"/>
      <c r="F5" s="301"/>
      <c r="G5" s="301"/>
      <c r="H5" s="301"/>
      <c r="I5" s="320"/>
      <c r="J5" s="301"/>
      <c r="K5" s="301"/>
      <c r="L5" s="320"/>
      <c r="M5" s="301"/>
    </row>
    <row r="6" spans="1:13" s="272" customFormat="1" x14ac:dyDescent="0.25">
      <c r="A6" s="451" t="s">
        <v>175</v>
      </c>
      <c r="B6" s="306">
        <v>1450752</v>
      </c>
      <c r="C6" s="306"/>
      <c r="D6" s="306">
        <v>11381608</v>
      </c>
      <c r="E6" s="306">
        <v>11381608</v>
      </c>
      <c r="F6" s="306"/>
      <c r="G6" s="306">
        <v>21933698.66666666</v>
      </c>
      <c r="H6" s="321">
        <v>24392701</v>
      </c>
      <c r="I6" s="321"/>
      <c r="J6" s="321">
        <v>27801564</v>
      </c>
      <c r="K6" s="321">
        <v>27801566</v>
      </c>
      <c r="L6" s="321"/>
      <c r="M6" s="321">
        <v>27907033.43</v>
      </c>
    </row>
    <row r="7" spans="1:13" s="272" customFormat="1" x14ac:dyDescent="0.25">
      <c r="A7" s="451" t="s">
        <v>176</v>
      </c>
      <c r="B7" s="307"/>
      <c r="C7" s="307"/>
      <c r="D7" s="307"/>
      <c r="E7" s="307"/>
      <c r="F7" s="307"/>
      <c r="G7" s="307"/>
      <c r="H7" s="322"/>
      <c r="I7" s="322"/>
      <c r="J7" s="306"/>
      <c r="K7" s="307"/>
      <c r="L7" s="322"/>
      <c r="M7" s="307"/>
    </row>
    <row r="8" spans="1:13" s="272" customFormat="1" x14ac:dyDescent="0.25">
      <c r="A8" s="451" t="s">
        <v>177</v>
      </c>
      <c r="B8" s="322">
        <v>0</v>
      </c>
      <c r="C8" s="322"/>
      <c r="D8" s="322">
        <v>2200000</v>
      </c>
      <c r="E8" s="322">
        <v>2200000</v>
      </c>
      <c r="F8" s="322"/>
      <c r="G8" s="322">
        <v>2800000</v>
      </c>
      <c r="H8" s="322">
        <v>3076425</v>
      </c>
      <c r="I8" s="322"/>
      <c r="J8" s="321">
        <v>0</v>
      </c>
      <c r="K8" s="322">
        <v>0</v>
      </c>
      <c r="L8" s="322"/>
      <c r="M8" s="322">
        <v>0</v>
      </c>
    </row>
    <row r="9" spans="1:13" s="272" customFormat="1" x14ac:dyDescent="0.25">
      <c r="A9" s="451" t="s">
        <v>178</v>
      </c>
      <c r="B9" s="322">
        <v>0</v>
      </c>
      <c r="C9" s="322"/>
      <c r="D9" s="322">
        <v>0</v>
      </c>
      <c r="E9" s="322">
        <v>0</v>
      </c>
      <c r="F9" s="322"/>
      <c r="G9" s="322">
        <v>0</v>
      </c>
      <c r="H9" s="322">
        <v>6190</v>
      </c>
      <c r="I9" s="322"/>
      <c r="J9" s="321">
        <v>0</v>
      </c>
      <c r="K9" s="322">
        <v>12569</v>
      </c>
      <c r="L9" s="322"/>
      <c r="M9" s="322">
        <v>8888</v>
      </c>
    </row>
    <row r="10" spans="1:13" s="272" customFormat="1" x14ac:dyDescent="0.25">
      <c r="A10" s="451" t="s">
        <v>179</v>
      </c>
      <c r="B10" s="322">
        <v>-4086899</v>
      </c>
      <c r="C10" s="322"/>
      <c r="D10" s="322">
        <v>3836899</v>
      </c>
      <c r="E10" s="322">
        <v>1501630.75</v>
      </c>
      <c r="F10" s="322"/>
      <c r="G10" s="322">
        <v>-1842759.5</v>
      </c>
      <c r="H10" s="322">
        <v>2904866</v>
      </c>
      <c r="I10" s="322"/>
      <c r="J10" s="321">
        <v>2845987.2073732698</v>
      </c>
      <c r="K10" s="322">
        <v>-7832144</v>
      </c>
      <c r="L10" s="322"/>
      <c r="M10" s="322">
        <v>33386035</v>
      </c>
    </row>
    <row r="11" spans="1:13" s="272" customFormat="1" x14ac:dyDescent="0.25">
      <c r="A11" s="460" t="s">
        <v>180</v>
      </c>
      <c r="B11" s="322">
        <v>14017755</v>
      </c>
      <c r="C11" s="322"/>
      <c r="D11" s="322">
        <v>-2418507</v>
      </c>
      <c r="E11" s="322">
        <v>6850459.9166666605</v>
      </c>
      <c r="F11" s="322"/>
      <c r="G11" s="322">
        <v>4032143.9373809602</v>
      </c>
      <c r="H11" s="322">
        <v>-2519114</v>
      </c>
      <c r="I11" s="322"/>
      <c r="J11" s="321">
        <v>-748319.62291536096</v>
      </c>
      <c r="K11" s="322">
        <v>12049891.019999996</v>
      </c>
      <c r="L11" s="322"/>
      <c r="M11" s="322">
        <v>-38489136.319999993</v>
      </c>
    </row>
    <row r="12" spans="1:13" s="272" customFormat="1" x14ac:dyDescent="0.25">
      <c r="A12" s="451" t="s">
        <v>181</v>
      </c>
      <c r="B12" s="447">
        <v>9930856</v>
      </c>
      <c r="C12" s="447"/>
      <c r="D12" s="447">
        <v>3618392</v>
      </c>
      <c r="E12" s="447">
        <v>10552090.66666666</v>
      </c>
      <c r="F12" s="447"/>
      <c r="G12" s="447">
        <v>4989384.4373809602</v>
      </c>
      <c r="H12" s="447">
        <v>3468367</v>
      </c>
      <c r="I12" s="447"/>
      <c r="J12" s="448">
        <v>2097667.5844579088</v>
      </c>
      <c r="K12" s="447">
        <v>4230316.0199999958</v>
      </c>
      <c r="L12" s="447"/>
      <c r="M12" s="447">
        <v>-5094213.3199999928</v>
      </c>
    </row>
    <row r="13" spans="1:13" s="272" customFormat="1" x14ac:dyDescent="0.25">
      <c r="A13" s="451"/>
      <c r="B13" s="322"/>
      <c r="C13" s="322"/>
      <c r="D13" s="322"/>
      <c r="E13" s="322"/>
      <c r="F13" s="322"/>
      <c r="G13" s="322"/>
      <c r="H13" s="322"/>
      <c r="I13" s="322"/>
      <c r="J13" s="321"/>
      <c r="K13" s="322"/>
      <c r="L13" s="322"/>
      <c r="M13" s="322"/>
    </row>
    <row r="14" spans="1:13" s="272" customFormat="1" x14ac:dyDescent="0.25">
      <c r="A14" s="451" t="s">
        <v>182</v>
      </c>
      <c r="B14" s="322"/>
      <c r="C14" s="322"/>
      <c r="D14" s="322"/>
      <c r="E14" s="322"/>
      <c r="F14" s="322"/>
      <c r="G14" s="322"/>
      <c r="H14" s="322"/>
      <c r="I14" s="322"/>
      <c r="J14" s="321"/>
      <c r="K14" s="322"/>
      <c r="L14" s="322"/>
      <c r="M14" s="322"/>
    </row>
    <row r="15" spans="1:13" s="272" customFormat="1" x14ac:dyDescent="0.25">
      <c r="A15" s="451" t="s">
        <v>183</v>
      </c>
      <c r="B15" s="322"/>
      <c r="C15" s="322"/>
      <c r="D15" s="322"/>
      <c r="E15" s="322"/>
      <c r="F15" s="322"/>
      <c r="G15" s="322"/>
      <c r="H15" s="322"/>
      <c r="I15" s="322"/>
      <c r="J15" s="321"/>
      <c r="K15" s="322"/>
      <c r="L15" s="322"/>
      <c r="M15" s="322"/>
    </row>
    <row r="16" spans="1:13" s="272" customFormat="1" x14ac:dyDescent="0.25">
      <c r="A16" s="451" t="s">
        <v>184</v>
      </c>
      <c r="B16" s="322">
        <v>0</v>
      </c>
      <c r="C16" s="322"/>
      <c r="D16" s="322">
        <v>0</v>
      </c>
      <c r="E16" s="322">
        <v>0</v>
      </c>
      <c r="F16" s="322"/>
      <c r="G16" s="322">
        <v>0</v>
      </c>
      <c r="H16" s="322">
        <v>0</v>
      </c>
      <c r="I16" s="322"/>
      <c r="J16" s="322">
        <v>0</v>
      </c>
      <c r="K16" s="322">
        <v>0</v>
      </c>
      <c r="L16" s="322"/>
      <c r="M16" s="322">
        <v>0</v>
      </c>
    </row>
    <row r="17" spans="1:13" s="272" customFormat="1" x14ac:dyDescent="0.25">
      <c r="A17" s="451" t="s">
        <v>185</v>
      </c>
      <c r="B17" s="322">
        <v>0</v>
      </c>
      <c r="C17" s="322"/>
      <c r="D17" s="322">
        <v>0</v>
      </c>
      <c r="E17" s="322">
        <v>0</v>
      </c>
      <c r="F17" s="322"/>
      <c r="G17" s="322">
        <v>0</v>
      </c>
      <c r="H17" s="322">
        <v>0</v>
      </c>
      <c r="I17" s="322"/>
      <c r="J17" s="322">
        <v>0</v>
      </c>
      <c r="K17" s="322">
        <v>0</v>
      </c>
      <c r="L17" s="322"/>
      <c r="M17" s="322">
        <v>0</v>
      </c>
    </row>
    <row r="18" spans="1:13" s="272" customFormat="1" x14ac:dyDescent="0.25">
      <c r="A18" s="451" t="s">
        <v>186</v>
      </c>
      <c r="B18" s="322">
        <v>0</v>
      </c>
      <c r="C18" s="322"/>
      <c r="D18" s="322">
        <v>0</v>
      </c>
      <c r="E18" s="322">
        <v>0</v>
      </c>
      <c r="F18" s="322"/>
      <c r="G18" s="322">
        <v>0</v>
      </c>
      <c r="H18" s="322">
        <v>0</v>
      </c>
      <c r="I18" s="322"/>
      <c r="J18" s="322">
        <v>0</v>
      </c>
      <c r="K18" s="322">
        <v>0</v>
      </c>
      <c r="L18" s="322"/>
      <c r="M18" s="322">
        <v>0</v>
      </c>
    </row>
    <row r="19" spans="1:13" s="272" customFormat="1" x14ac:dyDescent="0.25">
      <c r="A19" s="460" t="s">
        <v>187</v>
      </c>
      <c r="B19" s="449">
        <v>0</v>
      </c>
      <c r="C19" s="449"/>
      <c r="D19" s="449">
        <v>0</v>
      </c>
      <c r="E19" s="449">
        <v>0</v>
      </c>
      <c r="F19" s="449"/>
      <c r="G19" s="449">
        <v>0</v>
      </c>
      <c r="H19" s="449">
        <v>-59502</v>
      </c>
      <c r="I19" s="449"/>
      <c r="J19" s="449">
        <v>0</v>
      </c>
      <c r="K19" s="449">
        <v>0</v>
      </c>
      <c r="L19" s="449"/>
      <c r="M19" s="449">
        <v>0</v>
      </c>
    </row>
    <row r="20" spans="1:13" s="272" customFormat="1" x14ac:dyDescent="0.25">
      <c r="A20" s="451" t="s">
        <v>188</v>
      </c>
      <c r="B20" s="450">
        <v>0</v>
      </c>
      <c r="C20" s="450"/>
      <c r="D20" s="450">
        <v>0</v>
      </c>
      <c r="E20" s="450">
        <v>0</v>
      </c>
      <c r="F20" s="450"/>
      <c r="G20" s="450">
        <v>0</v>
      </c>
      <c r="H20" s="450">
        <v>-59502</v>
      </c>
      <c r="I20" s="450"/>
      <c r="J20" s="450">
        <v>0</v>
      </c>
      <c r="K20" s="450">
        <v>0</v>
      </c>
      <c r="L20" s="450"/>
      <c r="M20" s="450">
        <v>0</v>
      </c>
    </row>
    <row r="21" spans="1:13" s="272" customFormat="1" x14ac:dyDescent="0.25">
      <c r="A21" s="451"/>
      <c r="B21" s="322"/>
      <c r="C21" s="322"/>
      <c r="D21" s="322"/>
      <c r="E21" s="322"/>
      <c r="F21" s="322"/>
      <c r="G21" s="322"/>
      <c r="H21" s="322"/>
      <c r="I21" s="322"/>
      <c r="J21" s="322"/>
      <c r="K21" s="322"/>
      <c r="L21" s="322"/>
      <c r="M21" s="322"/>
    </row>
    <row r="22" spans="1:13" s="272" customFormat="1" x14ac:dyDescent="0.25">
      <c r="A22" s="451" t="s">
        <v>189</v>
      </c>
      <c r="B22" s="322"/>
      <c r="C22" s="322"/>
      <c r="D22" s="322"/>
      <c r="E22" s="322"/>
      <c r="F22" s="322"/>
      <c r="G22" s="322"/>
      <c r="H22" s="322"/>
      <c r="I22" s="322"/>
      <c r="J22" s="322"/>
      <c r="K22" s="322"/>
      <c r="L22" s="322"/>
      <c r="M22" s="322"/>
    </row>
    <row r="23" spans="1:13" s="272" customFormat="1" x14ac:dyDescent="0.25">
      <c r="A23" s="451" t="s">
        <v>190</v>
      </c>
      <c r="B23" s="322">
        <v>0</v>
      </c>
      <c r="C23" s="322"/>
      <c r="D23" s="322">
        <v>0</v>
      </c>
      <c r="E23" s="322">
        <v>0</v>
      </c>
      <c r="F23" s="322"/>
      <c r="G23" s="322">
        <v>0</v>
      </c>
      <c r="H23" s="322">
        <v>0</v>
      </c>
      <c r="I23" s="322"/>
      <c r="J23" s="322">
        <v>0</v>
      </c>
      <c r="K23" s="322">
        <v>0</v>
      </c>
      <c r="L23" s="322"/>
      <c r="M23" s="322">
        <v>0</v>
      </c>
    </row>
    <row r="24" spans="1:13" s="272" customFormat="1" x14ac:dyDescent="0.25">
      <c r="A24" s="451" t="s">
        <v>191</v>
      </c>
      <c r="B24" s="322">
        <v>0</v>
      </c>
      <c r="C24" s="322"/>
      <c r="D24" s="322">
        <v>0</v>
      </c>
      <c r="E24" s="322">
        <v>0</v>
      </c>
      <c r="F24" s="322"/>
      <c r="G24" s="322">
        <v>0</v>
      </c>
      <c r="H24" s="322">
        <v>0</v>
      </c>
      <c r="I24" s="322"/>
      <c r="J24" s="322">
        <v>0</v>
      </c>
      <c r="K24" s="322">
        <v>0</v>
      </c>
      <c r="L24" s="322"/>
      <c r="M24" s="322">
        <v>0</v>
      </c>
    </row>
    <row r="25" spans="1:13" s="272" customFormat="1" x14ac:dyDescent="0.25">
      <c r="A25" s="460" t="s">
        <v>192</v>
      </c>
      <c r="B25" s="322">
        <v>0</v>
      </c>
      <c r="C25" s="322"/>
      <c r="D25" s="322">
        <v>0</v>
      </c>
      <c r="E25" s="322">
        <v>0</v>
      </c>
      <c r="F25" s="322"/>
      <c r="G25" s="322">
        <v>0</v>
      </c>
      <c r="H25" s="322">
        <v>0</v>
      </c>
      <c r="I25" s="322"/>
      <c r="J25" s="322">
        <v>0</v>
      </c>
      <c r="K25" s="322">
        <v>0</v>
      </c>
      <c r="L25" s="322"/>
      <c r="M25" s="322">
        <v>0</v>
      </c>
    </row>
    <row r="26" spans="1:13" s="272" customFormat="1" x14ac:dyDescent="0.25">
      <c r="A26" s="451" t="s">
        <v>193</v>
      </c>
      <c r="B26" s="447">
        <v>0</v>
      </c>
      <c r="C26" s="447"/>
      <c r="D26" s="447">
        <v>0</v>
      </c>
      <c r="E26" s="447">
        <v>0</v>
      </c>
      <c r="F26" s="447"/>
      <c r="G26" s="447">
        <v>0</v>
      </c>
      <c r="H26" s="447">
        <v>0</v>
      </c>
      <c r="I26" s="447"/>
      <c r="J26" s="447">
        <v>0</v>
      </c>
      <c r="K26" s="447">
        <v>0</v>
      </c>
      <c r="L26" s="447"/>
      <c r="M26" s="447">
        <v>0</v>
      </c>
    </row>
    <row r="27" spans="1:13" s="272" customFormat="1" x14ac:dyDescent="0.25">
      <c r="A27" s="451"/>
      <c r="B27" s="322"/>
      <c r="C27" s="322"/>
      <c r="D27" s="322"/>
      <c r="E27" s="322"/>
      <c r="F27" s="322"/>
      <c r="G27" s="322"/>
      <c r="H27" s="322"/>
      <c r="I27" s="322"/>
      <c r="J27" s="322"/>
      <c r="K27" s="322"/>
      <c r="L27" s="322"/>
      <c r="M27" s="322"/>
    </row>
    <row r="28" spans="1:13" s="272" customFormat="1" x14ac:dyDescent="0.25">
      <c r="A28" s="451" t="s">
        <v>194</v>
      </c>
      <c r="B28" s="322"/>
      <c r="C28" s="322"/>
      <c r="D28" s="322"/>
      <c r="E28" s="322"/>
      <c r="F28" s="322"/>
      <c r="G28" s="322"/>
      <c r="H28" s="322"/>
      <c r="I28" s="322"/>
      <c r="J28" s="322"/>
      <c r="K28" s="322"/>
      <c r="L28" s="322"/>
      <c r="M28" s="322"/>
    </row>
    <row r="29" spans="1:13" s="272" customFormat="1" x14ac:dyDescent="0.25">
      <c r="A29" s="451" t="s">
        <v>195</v>
      </c>
      <c r="B29" s="322">
        <v>0</v>
      </c>
      <c r="C29" s="322"/>
      <c r="D29" s="322">
        <v>0</v>
      </c>
      <c r="E29" s="322">
        <v>0</v>
      </c>
      <c r="F29" s="322"/>
      <c r="G29" s="322">
        <v>0</v>
      </c>
      <c r="H29" s="322">
        <v>0</v>
      </c>
      <c r="I29" s="322"/>
      <c r="J29" s="322">
        <v>0</v>
      </c>
      <c r="K29" s="322">
        <v>0</v>
      </c>
      <c r="L29" s="322"/>
      <c r="M29" s="322">
        <v>0</v>
      </c>
    </row>
    <row r="30" spans="1:13" s="272" customFormat="1" x14ac:dyDescent="0.25">
      <c r="A30" s="451" t="s">
        <v>196</v>
      </c>
      <c r="B30" s="322">
        <v>0</v>
      </c>
      <c r="C30" s="322"/>
      <c r="D30" s="322">
        <v>0</v>
      </c>
      <c r="E30" s="322">
        <v>0</v>
      </c>
      <c r="F30" s="322"/>
      <c r="G30" s="322">
        <v>0</v>
      </c>
      <c r="H30" s="322">
        <v>0</v>
      </c>
      <c r="I30" s="322"/>
      <c r="J30" s="322">
        <v>0</v>
      </c>
      <c r="K30" s="322">
        <v>0</v>
      </c>
      <c r="L30" s="322"/>
      <c r="M30" s="322">
        <v>0</v>
      </c>
    </row>
    <row r="31" spans="1:13" s="272" customFormat="1" x14ac:dyDescent="0.25">
      <c r="A31" s="451" t="s">
        <v>197</v>
      </c>
      <c r="B31" s="322">
        <v>0</v>
      </c>
      <c r="C31" s="322"/>
      <c r="D31" s="322">
        <v>0</v>
      </c>
      <c r="E31" s="322">
        <v>0</v>
      </c>
      <c r="F31" s="322"/>
      <c r="G31" s="322">
        <v>0</v>
      </c>
      <c r="H31" s="322">
        <v>0</v>
      </c>
      <c r="I31" s="322"/>
      <c r="J31" s="322">
        <v>0</v>
      </c>
      <c r="K31" s="322">
        <v>-4124849</v>
      </c>
      <c r="L31" s="322"/>
      <c r="M31" s="322">
        <v>0</v>
      </c>
    </row>
    <row r="32" spans="1:13" s="272" customFormat="1" x14ac:dyDescent="0.25">
      <c r="A32" s="460" t="s">
        <v>198</v>
      </c>
      <c r="B32" s="322">
        <v>0</v>
      </c>
      <c r="C32" s="322"/>
      <c r="D32" s="322">
        <v>0</v>
      </c>
      <c r="E32" s="322">
        <v>0</v>
      </c>
      <c r="F32" s="322"/>
      <c r="G32" s="322">
        <v>0</v>
      </c>
      <c r="H32" s="322">
        <v>0</v>
      </c>
      <c r="I32" s="322"/>
      <c r="J32" s="322">
        <v>0</v>
      </c>
      <c r="K32" s="322">
        <v>0</v>
      </c>
      <c r="L32" s="322"/>
      <c r="M32" s="322">
        <v>0</v>
      </c>
    </row>
    <row r="33" spans="1:13" s="272" customFormat="1" x14ac:dyDescent="0.25">
      <c r="A33" s="451" t="s">
        <v>589</v>
      </c>
      <c r="B33" s="447">
        <v>0</v>
      </c>
      <c r="C33" s="447"/>
      <c r="D33" s="447">
        <v>0</v>
      </c>
      <c r="E33" s="447">
        <v>0</v>
      </c>
      <c r="F33" s="447"/>
      <c r="G33" s="447">
        <v>0</v>
      </c>
      <c r="H33" s="447">
        <v>0</v>
      </c>
      <c r="I33" s="447"/>
      <c r="J33" s="447">
        <v>0</v>
      </c>
      <c r="K33" s="447">
        <v>-4124849</v>
      </c>
      <c r="L33" s="447"/>
      <c r="M33" s="447">
        <v>0</v>
      </c>
    </row>
    <row r="34" spans="1:13" s="272" customFormat="1" x14ac:dyDescent="0.25">
      <c r="A34" s="451"/>
      <c r="B34" s="322"/>
      <c r="C34" s="322"/>
      <c r="D34" s="322"/>
      <c r="E34" s="322"/>
      <c r="F34" s="322"/>
      <c r="G34" s="322"/>
      <c r="H34" s="322"/>
      <c r="I34" s="322"/>
      <c r="J34" s="322"/>
      <c r="K34" s="322"/>
      <c r="L34" s="322"/>
      <c r="M34" s="322"/>
    </row>
    <row r="35" spans="1:13" s="272" customFormat="1" x14ac:dyDescent="0.25">
      <c r="A35" s="451" t="s">
        <v>814</v>
      </c>
      <c r="B35" s="322"/>
      <c r="C35" s="322"/>
      <c r="D35" s="322"/>
      <c r="E35" s="322"/>
      <c r="F35" s="322"/>
      <c r="G35" s="322"/>
      <c r="H35" s="322"/>
      <c r="I35" s="322"/>
      <c r="J35" s="322"/>
      <c r="K35" s="322"/>
      <c r="L35" s="322"/>
      <c r="M35" s="322"/>
    </row>
    <row r="36" spans="1:13" s="272" customFormat="1" x14ac:dyDescent="0.25">
      <c r="A36" s="451" t="s">
        <v>199</v>
      </c>
      <c r="B36" s="322">
        <v>0</v>
      </c>
      <c r="C36" s="322"/>
      <c r="D36" s="322">
        <v>0</v>
      </c>
      <c r="E36" s="322">
        <v>0</v>
      </c>
      <c r="F36" s="322"/>
      <c r="G36" s="322">
        <v>0</v>
      </c>
      <c r="H36" s="322">
        <v>0</v>
      </c>
      <c r="I36" s="322"/>
      <c r="J36" s="322">
        <v>0</v>
      </c>
      <c r="K36" s="322">
        <v>0</v>
      </c>
      <c r="L36" s="322"/>
      <c r="M36" s="322">
        <v>0</v>
      </c>
    </row>
    <row r="37" spans="1:13" s="272" customFormat="1" x14ac:dyDescent="0.25">
      <c r="A37" s="272" t="s">
        <v>200</v>
      </c>
      <c r="B37" s="322">
        <v>0</v>
      </c>
      <c r="C37" s="322"/>
      <c r="D37" s="322">
        <v>0</v>
      </c>
      <c r="E37" s="322">
        <v>0</v>
      </c>
      <c r="F37" s="322"/>
      <c r="G37" s="322">
        <v>0</v>
      </c>
      <c r="H37" s="322">
        <v>0</v>
      </c>
      <c r="I37" s="322"/>
      <c r="J37" s="322">
        <v>0</v>
      </c>
      <c r="K37" s="322">
        <v>0</v>
      </c>
      <c r="L37" s="322"/>
      <c r="M37" s="322">
        <v>0</v>
      </c>
    </row>
    <row r="38" spans="1:13" s="272" customFormat="1" x14ac:dyDescent="0.25">
      <c r="A38" s="272" t="s">
        <v>201</v>
      </c>
      <c r="B38" s="322">
        <v>0</v>
      </c>
      <c r="C38" s="322"/>
      <c r="D38" s="322">
        <v>0</v>
      </c>
      <c r="E38" s="322">
        <v>0</v>
      </c>
      <c r="F38" s="322"/>
      <c r="G38" s="322">
        <v>0</v>
      </c>
      <c r="H38" s="322">
        <v>0</v>
      </c>
      <c r="I38" s="322"/>
      <c r="J38" s="322">
        <v>0</v>
      </c>
      <c r="K38" s="322">
        <v>0</v>
      </c>
      <c r="L38" s="322"/>
      <c r="M38" s="322">
        <v>0</v>
      </c>
    </row>
    <row r="39" spans="1:13" s="272" customFormat="1" x14ac:dyDescent="0.25">
      <c r="A39" s="446" t="s">
        <v>200</v>
      </c>
      <c r="B39" s="322">
        <v>0</v>
      </c>
      <c r="C39" s="322"/>
      <c r="D39" s="322">
        <v>0</v>
      </c>
      <c r="E39" s="322">
        <v>0</v>
      </c>
      <c r="F39" s="322"/>
      <c r="G39" s="322">
        <v>0</v>
      </c>
      <c r="H39" s="322">
        <v>0</v>
      </c>
      <c r="I39" s="322"/>
      <c r="J39" s="322">
        <v>0</v>
      </c>
      <c r="K39" s="322">
        <v>0</v>
      </c>
      <c r="L39" s="322"/>
      <c r="M39" s="322">
        <v>0</v>
      </c>
    </row>
    <row r="40" spans="1:13" s="272" customFormat="1" x14ac:dyDescent="0.25">
      <c r="A40" s="272" t="s">
        <v>590</v>
      </c>
      <c r="B40" s="452">
        <v>0</v>
      </c>
      <c r="C40" s="452"/>
      <c r="D40" s="452">
        <v>0</v>
      </c>
      <c r="E40" s="452">
        <v>0</v>
      </c>
      <c r="F40" s="452"/>
      <c r="G40" s="452">
        <v>0</v>
      </c>
      <c r="H40" s="452">
        <v>0</v>
      </c>
      <c r="I40" s="447"/>
      <c r="J40" s="452">
        <v>0</v>
      </c>
      <c r="K40" s="452">
        <v>0</v>
      </c>
      <c r="L40" s="447"/>
      <c r="M40" s="452">
        <v>0</v>
      </c>
    </row>
    <row r="41" spans="1:13" s="272" customFormat="1" x14ac:dyDescent="0.25">
      <c r="A41" s="446"/>
      <c r="B41" s="301"/>
      <c r="C41" s="301"/>
      <c r="D41" s="301"/>
      <c r="E41" s="301"/>
      <c r="F41" s="301"/>
      <c r="G41" s="301"/>
      <c r="H41" s="301"/>
      <c r="I41" s="320"/>
      <c r="J41" s="306"/>
      <c r="K41" s="301"/>
      <c r="L41" s="320"/>
      <c r="M41" s="301"/>
    </row>
    <row r="42" spans="1:13" s="272" customFormat="1" x14ac:dyDescent="0.25">
      <c r="A42" s="8" t="s">
        <v>202</v>
      </c>
      <c r="B42" s="461">
        <v>9930856</v>
      </c>
      <c r="C42" s="461"/>
      <c r="D42" s="461">
        <v>3618392</v>
      </c>
      <c r="E42" s="461">
        <v>10552090.66666666</v>
      </c>
      <c r="F42" s="461"/>
      <c r="G42" s="461">
        <v>4989384.4373809602</v>
      </c>
      <c r="H42" s="461">
        <v>3408865</v>
      </c>
      <c r="I42" s="448"/>
      <c r="J42" s="461">
        <v>2097667.5844579088</v>
      </c>
      <c r="K42" s="461">
        <v>105467.01999999583</v>
      </c>
      <c r="L42" s="448"/>
      <c r="M42" s="461">
        <v>-5094213.3199999928</v>
      </c>
    </row>
    <row r="43" spans="1:13" s="272" customFormat="1" x14ac:dyDescent="0.25">
      <c r="B43" s="301"/>
      <c r="C43" s="301"/>
      <c r="D43" s="301"/>
      <c r="E43" s="301"/>
      <c r="F43" s="301"/>
      <c r="G43" s="301"/>
      <c r="H43" s="301"/>
      <c r="I43" s="320"/>
      <c r="J43" s="306"/>
      <c r="K43" s="301"/>
      <c r="L43" s="320"/>
      <c r="M43" s="301"/>
    </row>
    <row r="44" spans="1:13" s="272" customFormat="1" ht="15.75" thickBot="1" x14ac:dyDescent="0.3">
      <c r="A44" s="453" t="s">
        <v>203</v>
      </c>
      <c r="B44" s="323">
        <v>11381608</v>
      </c>
      <c r="C44" s="323"/>
      <c r="D44" s="323">
        <v>15000000</v>
      </c>
      <c r="E44" s="323">
        <v>21933698.66666666</v>
      </c>
      <c r="F44" s="323"/>
      <c r="G44" s="323">
        <v>26923083.104047619</v>
      </c>
      <c r="H44" s="323">
        <v>27801566</v>
      </c>
      <c r="I44" s="323"/>
      <c r="J44" s="308">
        <v>29899231.584457908</v>
      </c>
      <c r="K44" s="323">
        <v>27907033.019999996</v>
      </c>
      <c r="L44" s="323"/>
      <c r="M44" s="323">
        <v>22812820.110000007</v>
      </c>
    </row>
    <row r="45" spans="1:13" ht="15.75" thickTop="1" x14ac:dyDescent="0.25"/>
  </sheetData>
  <pageMargins left="0.5" right="0.5" top="0.5" bottom="0.5" header="0.3" footer="0.3"/>
  <pageSetup scale="56" fitToHeight="0" orientation="landscape" r:id="rId1"/>
  <headerFooter>
    <oddFooter>&amp;L&amp;8OneCare Vermont&amp;R&amp;8&amp;F, &amp;A</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S42"/>
  <sheetViews>
    <sheetView zoomScaleNormal="100" workbookViewId="0">
      <selection activeCell="A12" sqref="A12"/>
    </sheetView>
  </sheetViews>
  <sheetFormatPr defaultRowHeight="16.5" x14ac:dyDescent="0.3"/>
  <cols>
    <col min="1" max="1" width="8.85546875" style="12"/>
    <col min="2" max="2" width="47.140625" style="272" customWidth="1"/>
    <col min="3" max="8" width="19.28515625" style="137" customWidth="1"/>
    <col min="10" max="10" width="11.5703125" bestFit="1" customWidth="1"/>
    <col min="11" max="11" width="10.7109375" bestFit="1" customWidth="1"/>
  </cols>
  <sheetData>
    <row r="1" spans="1:19" s="15" customFormat="1" x14ac:dyDescent="0.3">
      <c r="A1" s="12"/>
      <c r="B1" s="13" t="s">
        <v>389</v>
      </c>
      <c r="C1" s="157"/>
      <c r="D1" s="157"/>
      <c r="E1" s="157"/>
      <c r="F1" s="157"/>
      <c r="G1" s="157"/>
      <c r="H1" s="157"/>
      <c r="I1" s="159"/>
      <c r="J1" s="159"/>
      <c r="K1" s="159"/>
      <c r="L1" s="159"/>
      <c r="M1" s="159"/>
      <c r="N1" s="159"/>
      <c r="O1" s="159"/>
      <c r="P1" s="159"/>
      <c r="Q1" s="159"/>
      <c r="R1" s="159"/>
      <c r="S1" s="159"/>
    </row>
    <row r="2" spans="1:19" s="15" customFormat="1" x14ac:dyDescent="0.3">
      <c r="A2" s="12"/>
      <c r="B2" s="13" t="s">
        <v>397</v>
      </c>
      <c r="C2" s="157"/>
      <c r="D2" s="157"/>
      <c r="E2" s="157"/>
      <c r="F2" s="157"/>
      <c r="G2" s="157"/>
      <c r="H2" s="157"/>
      <c r="I2" s="159"/>
      <c r="J2" s="159"/>
      <c r="K2" s="159"/>
      <c r="L2" s="159"/>
      <c r="M2" s="159"/>
      <c r="N2" s="159"/>
      <c r="O2" s="159"/>
      <c r="P2" s="159"/>
      <c r="Q2" s="159"/>
      <c r="R2" s="159"/>
      <c r="S2" s="159"/>
    </row>
    <row r="3" spans="1:19" x14ac:dyDescent="0.3">
      <c r="I3" s="18"/>
    </row>
    <row r="4" spans="1:19" x14ac:dyDescent="0.3">
      <c r="B4" s="694" t="s">
        <v>591</v>
      </c>
      <c r="C4" s="195" t="s">
        <v>38</v>
      </c>
      <c r="D4" s="195" t="s">
        <v>56</v>
      </c>
      <c r="E4" s="195" t="s">
        <v>222</v>
      </c>
      <c r="F4" s="195" t="s">
        <v>398</v>
      </c>
      <c r="G4" s="195" t="s">
        <v>404</v>
      </c>
      <c r="H4" s="195" t="s">
        <v>592</v>
      </c>
    </row>
    <row r="5" spans="1:19" x14ac:dyDescent="0.3">
      <c r="B5" s="695" t="s">
        <v>402</v>
      </c>
      <c r="C5" s="454">
        <v>351225332.35913754</v>
      </c>
      <c r="D5" s="454">
        <v>148588889.48837674</v>
      </c>
      <c r="E5" s="454">
        <v>438102619.25437987</v>
      </c>
      <c r="F5" s="454">
        <v>0</v>
      </c>
      <c r="G5" s="454">
        <v>0</v>
      </c>
      <c r="H5" s="455">
        <v>0</v>
      </c>
    </row>
    <row r="6" spans="1:19" x14ac:dyDescent="0.3">
      <c r="B6" s="695" t="s">
        <v>593</v>
      </c>
      <c r="C6" s="454">
        <v>293896828</v>
      </c>
      <c r="D6" s="454">
        <v>173933824.27656466</v>
      </c>
      <c r="E6" s="454">
        <v>6588166</v>
      </c>
      <c r="F6" s="454">
        <v>0</v>
      </c>
      <c r="G6" s="454">
        <v>0</v>
      </c>
      <c r="H6" s="455">
        <v>0</v>
      </c>
    </row>
    <row r="7" spans="1:19" x14ac:dyDescent="0.3">
      <c r="B7" s="695" t="s">
        <v>403</v>
      </c>
      <c r="C7" s="454">
        <v>0</v>
      </c>
      <c r="D7" s="454">
        <v>0</v>
      </c>
      <c r="E7" s="454">
        <v>0</v>
      </c>
      <c r="F7" s="454">
        <v>0</v>
      </c>
      <c r="G7" s="454">
        <v>0</v>
      </c>
      <c r="H7" s="455">
        <v>0</v>
      </c>
    </row>
    <row r="8" spans="1:19" x14ac:dyDescent="0.3">
      <c r="B8" s="695" t="s">
        <v>120</v>
      </c>
      <c r="C8" s="454">
        <v>0</v>
      </c>
      <c r="D8" s="454">
        <v>0</v>
      </c>
      <c r="E8" s="454">
        <v>0</v>
      </c>
      <c r="F8" s="454">
        <v>0</v>
      </c>
      <c r="G8" s="454">
        <v>0</v>
      </c>
      <c r="H8" s="455">
        <v>0</v>
      </c>
    </row>
    <row r="9" spans="1:19" x14ac:dyDescent="0.3">
      <c r="B9" s="696" t="s">
        <v>399</v>
      </c>
      <c r="C9" s="456">
        <v>645122160.35913754</v>
      </c>
      <c r="D9" s="456">
        <v>322522713.76494139</v>
      </c>
      <c r="E9" s="456">
        <v>444690785.25437987</v>
      </c>
      <c r="F9" s="456">
        <v>0</v>
      </c>
      <c r="G9" s="456">
        <v>0</v>
      </c>
      <c r="H9" s="456">
        <v>0</v>
      </c>
    </row>
    <row r="10" spans="1:19" x14ac:dyDescent="0.3">
      <c r="B10" s="695" t="s">
        <v>144</v>
      </c>
      <c r="C10" s="454">
        <v>0</v>
      </c>
      <c r="D10" s="454" t="s">
        <v>594</v>
      </c>
      <c r="E10" s="454">
        <v>0</v>
      </c>
      <c r="F10" s="454" t="s">
        <v>594</v>
      </c>
      <c r="G10" s="454" t="s">
        <v>594</v>
      </c>
      <c r="H10" s="454" t="s">
        <v>594</v>
      </c>
    </row>
    <row r="11" spans="1:19" x14ac:dyDescent="0.3">
      <c r="B11" s="695" t="s">
        <v>145</v>
      </c>
      <c r="C11" s="454">
        <v>0</v>
      </c>
      <c r="D11" s="454" t="s">
        <v>594</v>
      </c>
      <c r="E11" s="454">
        <v>0</v>
      </c>
      <c r="F11" s="454" t="s">
        <v>594</v>
      </c>
      <c r="G11" s="454" t="s">
        <v>594</v>
      </c>
      <c r="H11" s="454" t="s">
        <v>594</v>
      </c>
    </row>
    <row r="12" spans="1:19" x14ac:dyDescent="0.3">
      <c r="B12" s="695" t="s">
        <v>146</v>
      </c>
      <c r="C12" s="454">
        <v>0</v>
      </c>
      <c r="D12" s="454" t="s">
        <v>594</v>
      </c>
      <c r="E12" s="454">
        <v>0</v>
      </c>
      <c r="F12" s="454" t="s">
        <v>594</v>
      </c>
      <c r="G12" s="454" t="s">
        <v>594</v>
      </c>
      <c r="H12" s="454" t="s">
        <v>594</v>
      </c>
    </row>
    <row r="13" spans="1:19" x14ac:dyDescent="0.3">
      <c r="B13" s="695" t="s">
        <v>147</v>
      </c>
      <c r="C13" s="454">
        <v>0</v>
      </c>
      <c r="D13" s="454" t="s">
        <v>594</v>
      </c>
      <c r="E13" s="454">
        <v>0</v>
      </c>
      <c r="F13" s="454" t="s">
        <v>594</v>
      </c>
      <c r="G13" s="454" t="s">
        <v>594</v>
      </c>
      <c r="H13" s="454" t="s">
        <v>594</v>
      </c>
    </row>
    <row r="14" spans="1:19" x14ac:dyDescent="0.3">
      <c r="B14" s="695" t="s">
        <v>148</v>
      </c>
      <c r="C14" s="454">
        <v>0</v>
      </c>
      <c r="D14" s="454" t="s">
        <v>594</v>
      </c>
      <c r="E14" s="454">
        <v>0</v>
      </c>
      <c r="F14" s="454" t="s">
        <v>594</v>
      </c>
      <c r="G14" s="454" t="s">
        <v>594</v>
      </c>
      <c r="H14" s="454" t="s">
        <v>594</v>
      </c>
    </row>
    <row r="15" spans="1:19" x14ac:dyDescent="0.3">
      <c r="B15" s="695" t="s">
        <v>149</v>
      </c>
      <c r="C15" s="454">
        <v>0</v>
      </c>
      <c r="D15" s="454" t="s">
        <v>594</v>
      </c>
      <c r="E15" s="454">
        <v>0</v>
      </c>
      <c r="F15" s="454" t="s">
        <v>594</v>
      </c>
      <c r="G15" s="454" t="s">
        <v>594</v>
      </c>
      <c r="H15" s="454" t="s">
        <v>594</v>
      </c>
    </row>
    <row r="16" spans="1:19" x14ac:dyDescent="0.3">
      <c r="B16" s="695" t="s">
        <v>150</v>
      </c>
      <c r="C16" s="454">
        <v>0</v>
      </c>
      <c r="D16" s="454" t="s">
        <v>594</v>
      </c>
      <c r="E16" s="454">
        <v>0</v>
      </c>
      <c r="F16" s="454" t="s">
        <v>594</v>
      </c>
      <c r="G16" s="454" t="s">
        <v>594</v>
      </c>
      <c r="H16" s="454" t="s">
        <v>594</v>
      </c>
    </row>
    <row r="17" spans="2:11" x14ac:dyDescent="0.3">
      <c r="B17" s="695" t="s">
        <v>151</v>
      </c>
      <c r="C17" s="454">
        <v>0</v>
      </c>
      <c r="D17" s="454" t="s">
        <v>594</v>
      </c>
      <c r="E17" s="454">
        <v>0</v>
      </c>
      <c r="F17" s="454" t="s">
        <v>594</v>
      </c>
      <c r="G17" s="454" t="s">
        <v>594</v>
      </c>
      <c r="H17" s="454" t="s">
        <v>594</v>
      </c>
    </row>
    <row r="18" spans="2:11" x14ac:dyDescent="0.3">
      <c r="B18" s="695" t="s">
        <v>576</v>
      </c>
      <c r="C18" s="454">
        <v>0</v>
      </c>
      <c r="D18" s="454" t="s">
        <v>594</v>
      </c>
      <c r="E18" s="454">
        <v>0</v>
      </c>
      <c r="F18" s="454" t="s">
        <v>594</v>
      </c>
      <c r="G18" s="454" t="s">
        <v>594</v>
      </c>
      <c r="H18" s="454" t="s">
        <v>594</v>
      </c>
    </row>
    <row r="19" spans="2:11" x14ac:dyDescent="0.3">
      <c r="B19" s="695" t="s">
        <v>577</v>
      </c>
      <c r="C19" s="454">
        <v>0</v>
      </c>
      <c r="D19" s="454" t="s">
        <v>594</v>
      </c>
      <c r="E19" s="454">
        <v>0</v>
      </c>
      <c r="F19" s="454" t="s">
        <v>594</v>
      </c>
      <c r="G19" s="454" t="s">
        <v>594</v>
      </c>
      <c r="H19" s="454" t="s">
        <v>594</v>
      </c>
    </row>
    <row r="20" spans="2:11" x14ac:dyDescent="0.3">
      <c r="B20" s="695" t="s">
        <v>152</v>
      </c>
      <c r="C20" s="454">
        <v>0</v>
      </c>
      <c r="D20" s="454" t="s">
        <v>594</v>
      </c>
      <c r="E20" s="454">
        <v>0</v>
      </c>
      <c r="F20" s="454" t="s">
        <v>594</v>
      </c>
      <c r="G20" s="454" t="s">
        <v>594</v>
      </c>
      <c r="H20" s="454" t="s">
        <v>594</v>
      </c>
    </row>
    <row r="21" spans="2:11" x14ac:dyDescent="0.3">
      <c r="B21" s="696" t="s">
        <v>400</v>
      </c>
      <c r="C21" s="456">
        <v>0</v>
      </c>
      <c r="D21" s="456">
        <v>3907284.4293599995</v>
      </c>
      <c r="E21" s="456">
        <v>0</v>
      </c>
      <c r="F21" s="456">
        <v>5705145.6520935223</v>
      </c>
      <c r="G21" s="456">
        <v>3900000</v>
      </c>
      <c r="H21" s="456">
        <v>2620117.2677600002</v>
      </c>
      <c r="J21" s="272"/>
      <c r="K21" s="272"/>
    </row>
    <row r="22" spans="2:11" x14ac:dyDescent="0.3">
      <c r="B22" s="695" t="s">
        <v>154</v>
      </c>
      <c r="C22" s="455">
        <v>0</v>
      </c>
      <c r="D22" s="455">
        <v>3120426.0047999993</v>
      </c>
      <c r="E22" s="455">
        <v>4296656.8528195648</v>
      </c>
      <c r="F22" s="455">
        <v>2277718.3980720001</v>
      </c>
      <c r="G22" s="455">
        <v>0</v>
      </c>
      <c r="H22" s="457">
        <v>0</v>
      </c>
      <c r="J22" s="272"/>
      <c r="K22" s="272"/>
    </row>
    <row r="23" spans="2:11" x14ac:dyDescent="0.3">
      <c r="B23" s="695" t="s">
        <v>155</v>
      </c>
      <c r="C23" s="455">
        <v>0</v>
      </c>
      <c r="D23" s="455">
        <v>0</v>
      </c>
      <c r="E23" s="455">
        <v>91911.571284000049</v>
      </c>
      <c r="F23" s="455">
        <v>3402905.6300950157</v>
      </c>
      <c r="G23" s="455">
        <v>0</v>
      </c>
      <c r="H23" s="457">
        <v>3780835.2083543991</v>
      </c>
      <c r="J23" s="272"/>
      <c r="K23" s="272"/>
    </row>
    <row r="24" spans="2:11" x14ac:dyDescent="0.3">
      <c r="B24" s="695" t="s">
        <v>156</v>
      </c>
      <c r="C24" s="455">
        <v>0</v>
      </c>
      <c r="D24" s="455">
        <v>0</v>
      </c>
      <c r="E24" s="455">
        <v>0</v>
      </c>
      <c r="F24" s="455">
        <v>2000000</v>
      </c>
      <c r="G24" s="455">
        <v>0</v>
      </c>
      <c r="H24" s="457">
        <v>0</v>
      </c>
      <c r="J24" s="272"/>
      <c r="K24" s="272"/>
    </row>
    <row r="25" spans="2:11" x14ac:dyDescent="0.3">
      <c r="B25" s="695" t="s">
        <v>157</v>
      </c>
      <c r="C25" s="455">
        <v>0</v>
      </c>
      <c r="D25" s="455">
        <v>0</v>
      </c>
      <c r="E25" s="455">
        <v>0</v>
      </c>
      <c r="F25" s="455">
        <v>1200000</v>
      </c>
      <c r="G25" s="455">
        <v>0</v>
      </c>
      <c r="H25" s="457">
        <v>0</v>
      </c>
      <c r="J25" s="272"/>
      <c r="K25" s="272"/>
    </row>
    <row r="26" spans="2:11" x14ac:dyDescent="0.3">
      <c r="B26" s="695" t="s">
        <v>158</v>
      </c>
      <c r="C26" s="455">
        <v>0</v>
      </c>
      <c r="D26" s="455">
        <v>0</v>
      </c>
      <c r="E26" s="455">
        <v>0</v>
      </c>
      <c r="F26" s="455">
        <v>350000</v>
      </c>
      <c r="G26" s="455">
        <v>0</v>
      </c>
      <c r="H26" s="457">
        <v>600000</v>
      </c>
      <c r="J26" s="272"/>
      <c r="K26" s="272"/>
    </row>
    <row r="27" spans="2:11" x14ac:dyDescent="0.3">
      <c r="B27" s="695" t="s">
        <v>159</v>
      </c>
      <c r="C27" s="455">
        <v>0</v>
      </c>
      <c r="D27" s="455">
        <v>0</v>
      </c>
      <c r="E27" s="455">
        <v>0</v>
      </c>
      <c r="F27" s="455">
        <v>0</v>
      </c>
      <c r="G27" s="455">
        <v>0</v>
      </c>
      <c r="H27" s="457">
        <v>65777</v>
      </c>
      <c r="J27" s="272"/>
      <c r="K27" s="272"/>
    </row>
    <row r="28" spans="2:11" x14ac:dyDescent="0.3">
      <c r="B28" s="695" t="s">
        <v>160</v>
      </c>
      <c r="C28" s="455">
        <v>0</v>
      </c>
      <c r="D28" s="455">
        <v>0</v>
      </c>
      <c r="E28" s="455">
        <v>0</v>
      </c>
      <c r="F28" s="455">
        <v>0</v>
      </c>
      <c r="G28" s="455">
        <v>0</v>
      </c>
      <c r="H28" s="457">
        <v>239319.8</v>
      </c>
      <c r="J28" s="272"/>
      <c r="K28" s="272"/>
    </row>
    <row r="29" spans="2:11" x14ac:dyDescent="0.3">
      <c r="B29" s="695" t="s">
        <v>161</v>
      </c>
      <c r="C29" s="455">
        <v>0</v>
      </c>
      <c r="D29" s="455">
        <v>0</v>
      </c>
      <c r="E29" s="455">
        <v>0</v>
      </c>
      <c r="F29" s="455">
        <v>0</v>
      </c>
      <c r="G29" s="455">
        <v>0</v>
      </c>
      <c r="H29" s="457">
        <v>0</v>
      </c>
      <c r="J29" s="272"/>
      <c r="K29" s="272"/>
    </row>
    <row r="30" spans="2:11" x14ac:dyDescent="0.3">
      <c r="B30" s="695" t="s">
        <v>580</v>
      </c>
      <c r="C30" s="455">
        <v>0</v>
      </c>
      <c r="D30" s="455">
        <v>0</v>
      </c>
      <c r="E30" s="455">
        <v>0</v>
      </c>
      <c r="F30" s="455">
        <v>0</v>
      </c>
      <c r="G30" s="455">
        <v>0</v>
      </c>
      <c r="H30" s="457">
        <v>74000</v>
      </c>
      <c r="J30" s="272"/>
      <c r="K30" s="272"/>
    </row>
    <row r="31" spans="2:11" x14ac:dyDescent="0.3">
      <c r="B31" s="695" t="s">
        <v>581</v>
      </c>
      <c r="C31" s="455">
        <v>0</v>
      </c>
      <c r="D31" s="455">
        <v>0</v>
      </c>
      <c r="E31" s="455">
        <v>0</v>
      </c>
      <c r="F31" s="455">
        <v>0</v>
      </c>
      <c r="G31" s="455">
        <v>0</v>
      </c>
      <c r="H31" s="457">
        <v>1993092</v>
      </c>
      <c r="J31" s="272"/>
      <c r="K31" s="272"/>
    </row>
    <row r="32" spans="2:11" x14ac:dyDescent="0.3">
      <c r="B32" s="695" t="s">
        <v>582</v>
      </c>
      <c r="C32" s="455">
        <v>0</v>
      </c>
      <c r="D32" s="455">
        <v>0</v>
      </c>
      <c r="E32" s="455">
        <v>0</v>
      </c>
      <c r="F32" s="455">
        <v>0</v>
      </c>
      <c r="G32" s="455">
        <v>0</v>
      </c>
      <c r="H32" s="457">
        <v>2440322</v>
      </c>
      <c r="J32" s="272"/>
      <c r="K32" s="272"/>
    </row>
    <row r="33" spans="1:11" x14ac:dyDescent="0.3">
      <c r="B33" s="695" t="s">
        <v>162</v>
      </c>
      <c r="C33" s="455">
        <v>0</v>
      </c>
      <c r="D33" s="455">
        <v>0</v>
      </c>
      <c r="E33" s="455">
        <v>0</v>
      </c>
      <c r="F33" s="455">
        <v>0</v>
      </c>
      <c r="G33" s="455">
        <v>0</v>
      </c>
      <c r="H33" s="457">
        <v>3968245.8899999997</v>
      </c>
      <c r="J33" s="272"/>
      <c r="K33" s="272"/>
    </row>
    <row r="34" spans="1:11" x14ac:dyDescent="0.3">
      <c r="B34" s="695" t="s">
        <v>583</v>
      </c>
      <c r="C34" s="455">
        <v>0</v>
      </c>
      <c r="D34" s="455">
        <v>423692.99784000003</v>
      </c>
      <c r="E34" s="455">
        <v>234067.03866000005</v>
      </c>
      <c r="F34" s="455">
        <v>0</v>
      </c>
      <c r="G34" s="455">
        <v>0</v>
      </c>
      <c r="H34" s="457">
        <v>0</v>
      </c>
      <c r="J34" s="272"/>
      <c r="K34" s="272"/>
    </row>
    <row r="35" spans="1:11" x14ac:dyDescent="0.3">
      <c r="B35" s="695" t="s">
        <v>120</v>
      </c>
      <c r="C35" s="455">
        <v>0</v>
      </c>
      <c r="D35" s="455">
        <v>0</v>
      </c>
      <c r="E35" s="455">
        <v>0</v>
      </c>
      <c r="F35" s="455">
        <v>0</v>
      </c>
      <c r="G35" s="455">
        <v>0</v>
      </c>
      <c r="H35" s="457">
        <v>0</v>
      </c>
      <c r="J35" s="272"/>
      <c r="K35" s="272"/>
    </row>
    <row r="36" spans="1:11" x14ac:dyDescent="0.3">
      <c r="B36" s="695" t="s">
        <v>120</v>
      </c>
      <c r="C36" s="455">
        <v>0</v>
      </c>
      <c r="D36" s="455">
        <v>0</v>
      </c>
      <c r="E36" s="455">
        <v>0</v>
      </c>
      <c r="F36" s="455">
        <v>0</v>
      </c>
      <c r="G36" s="455">
        <v>0</v>
      </c>
      <c r="H36" s="457">
        <v>0</v>
      </c>
      <c r="J36" s="272"/>
      <c r="K36" s="272"/>
    </row>
    <row r="37" spans="1:11" ht="17.25" thickBot="1" x14ac:dyDescent="0.35">
      <c r="B37" s="696" t="s">
        <v>401</v>
      </c>
      <c r="C37" s="458">
        <v>0</v>
      </c>
      <c r="D37" s="458">
        <v>3544119.0026399991</v>
      </c>
      <c r="E37" s="458">
        <v>4622635.4627635647</v>
      </c>
      <c r="F37" s="458">
        <v>9230624.0281670168</v>
      </c>
      <c r="G37" s="458">
        <v>0</v>
      </c>
      <c r="H37" s="458">
        <v>13161591.8983544</v>
      </c>
      <c r="J37" s="272"/>
      <c r="K37" s="272"/>
    </row>
    <row r="38" spans="1:11" s="8" customFormat="1" ht="15.75" thickTop="1" x14ac:dyDescent="0.25">
      <c r="A38" s="196"/>
      <c r="B38" s="697" t="s">
        <v>163</v>
      </c>
      <c r="C38" s="459">
        <v>645122160.35913754</v>
      </c>
      <c r="D38" s="459">
        <v>329974117.19694138</v>
      </c>
      <c r="E38" s="459">
        <v>449313420.71714342</v>
      </c>
      <c r="F38" s="459">
        <v>14935769.680260539</v>
      </c>
      <c r="G38" s="459">
        <v>3900000</v>
      </c>
      <c r="H38" s="459">
        <v>15781709.166114401</v>
      </c>
      <c r="J38" s="272"/>
      <c r="K38" s="272"/>
    </row>
    <row r="39" spans="1:11" x14ac:dyDescent="0.3">
      <c r="J39" s="272"/>
      <c r="K39" s="272"/>
    </row>
    <row r="40" spans="1:11" x14ac:dyDescent="0.3">
      <c r="J40" s="272"/>
      <c r="K40" s="272"/>
    </row>
    <row r="41" spans="1:11" x14ac:dyDescent="0.3">
      <c r="J41" s="272"/>
      <c r="K41" s="272"/>
    </row>
    <row r="42" spans="1:11" x14ac:dyDescent="0.3">
      <c r="J42" s="272"/>
      <c r="K42" s="272"/>
    </row>
  </sheetData>
  <pageMargins left="0.5" right="0.5" top="0.5" bottom="0.5" header="0.3" footer="0.3"/>
  <pageSetup scale="56" fitToHeight="0" orientation="landscape" horizontalDpi="1200" verticalDpi="1200" r:id="rId1"/>
  <headerFooter>
    <oddFooter>&amp;L&amp;8OneCare Vermont&amp;R&amp;8&amp;F, &amp;A</oddFooter>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59999389629810485"/>
  </sheetPr>
  <dimension ref="A1:AM38"/>
  <sheetViews>
    <sheetView zoomScale="98" zoomScaleNormal="98" zoomScaleSheetLayoutView="115" workbookViewId="0">
      <selection activeCell="A12" sqref="A12"/>
    </sheetView>
  </sheetViews>
  <sheetFormatPr defaultColWidth="9.140625" defaultRowHeight="16.5" x14ac:dyDescent="0.3"/>
  <cols>
    <col min="1" max="1" width="9.140625" style="12"/>
    <col min="2" max="2" width="38.85546875" customWidth="1"/>
    <col min="3" max="22" width="17.42578125" customWidth="1"/>
    <col min="23" max="24" width="15.42578125" customWidth="1"/>
    <col min="25" max="26" width="15.42578125" style="88" customWidth="1"/>
    <col min="27" max="30" width="15.42578125" customWidth="1"/>
  </cols>
  <sheetData>
    <row r="1" spans="1:30" s="15" customFormat="1" x14ac:dyDescent="0.3">
      <c r="A1" s="12"/>
      <c r="B1" s="13" t="s">
        <v>389</v>
      </c>
      <c r="C1" s="157"/>
      <c r="D1" s="157"/>
      <c r="E1" s="157"/>
      <c r="F1" s="157"/>
      <c r="G1" s="157"/>
      <c r="H1" s="157"/>
      <c r="I1" s="159"/>
      <c r="J1" s="159"/>
      <c r="K1" s="159"/>
      <c r="L1" s="159"/>
      <c r="M1" s="159"/>
      <c r="N1" s="159"/>
      <c r="O1" s="159"/>
      <c r="P1" s="159"/>
      <c r="Q1" s="159"/>
      <c r="R1" s="159"/>
      <c r="S1" s="159"/>
      <c r="T1" s="159"/>
      <c r="U1" s="159"/>
      <c r="V1" s="159"/>
      <c r="W1" s="159"/>
    </row>
    <row r="2" spans="1:30" s="15" customFormat="1" ht="17.25" thickBot="1" x14ac:dyDescent="0.35">
      <c r="A2" s="12"/>
      <c r="B2" s="13" t="s">
        <v>473</v>
      </c>
      <c r="C2" s="157"/>
      <c r="D2" s="157"/>
      <c r="E2" s="157"/>
      <c r="F2" s="157"/>
      <c r="G2" s="157"/>
      <c r="H2" s="157"/>
      <c r="I2" s="159"/>
      <c r="J2" s="159"/>
      <c r="K2" s="159"/>
      <c r="L2" s="159"/>
      <c r="M2" s="159"/>
      <c r="N2" s="159"/>
      <c r="O2" s="159"/>
      <c r="P2" s="159"/>
      <c r="Q2" s="159"/>
      <c r="R2" s="159"/>
      <c r="S2" s="159"/>
      <c r="T2" s="159"/>
      <c r="U2" s="159"/>
      <c r="V2" s="159"/>
      <c r="W2" s="159"/>
    </row>
    <row r="3" spans="1:30" ht="21" customHeight="1" thickBot="1" x14ac:dyDescent="0.35">
      <c r="B3" s="253" t="s">
        <v>598</v>
      </c>
      <c r="C3" s="668" t="s">
        <v>209</v>
      </c>
      <c r="D3" s="669"/>
      <c r="E3" s="669"/>
      <c r="F3" s="669"/>
      <c r="G3" s="668" t="s">
        <v>474</v>
      </c>
      <c r="H3" s="669"/>
      <c r="I3" s="669"/>
      <c r="J3" s="669"/>
      <c r="K3" s="668" t="s">
        <v>599</v>
      </c>
      <c r="L3" s="669"/>
      <c r="M3" s="669"/>
      <c r="N3" s="669"/>
      <c r="O3" s="668" t="s">
        <v>475</v>
      </c>
      <c r="P3" s="669"/>
      <c r="Q3" s="669"/>
      <c r="R3" s="669"/>
      <c r="S3" s="668" t="s">
        <v>476</v>
      </c>
      <c r="T3" s="669"/>
      <c r="U3" s="669"/>
      <c r="V3" s="669"/>
      <c r="W3" s="666" t="s">
        <v>210</v>
      </c>
      <c r="X3" s="667"/>
      <c r="Y3" s="664" t="s">
        <v>211</v>
      </c>
      <c r="Z3" s="665"/>
      <c r="AA3" s="666" t="s">
        <v>210</v>
      </c>
      <c r="AB3" s="667"/>
      <c r="AC3" s="664" t="s">
        <v>211</v>
      </c>
      <c r="AD3" s="665"/>
    </row>
    <row r="4" spans="1:30" s="90" customFormat="1" ht="30.75" x14ac:dyDescent="0.3">
      <c r="A4" s="12"/>
      <c r="B4" s="240" t="s">
        <v>212</v>
      </c>
      <c r="C4" s="241" t="s">
        <v>213</v>
      </c>
      <c r="D4" s="242" t="s">
        <v>214</v>
      </c>
      <c r="E4" s="243" t="s">
        <v>215</v>
      </c>
      <c r="F4" s="241" t="s">
        <v>216</v>
      </c>
      <c r="G4" s="241" t="s">
        <v>213</v>
      </c>
      <c r="H4" s="242" t="s">
        <v>214</v>
      </c>
      <c r="I4" s="243" t="s">
        <v>215</v>
      </c>
      <c r="J4" s="241" t="s">
        <v>216</v>
      </c>
      <c r="K4" s="241" t="s">
        <v>213</v>
      </c>
      <c r="L4" s="242" t="s">
        <v>214</v>
      </c>
      <c r="M4" s="243" t="s">
        <v>215</v>
      </c>
      <c r="N4" s="241" t="s">
        <v>216</v>
      </c>
      <c r="O4" s="241" t="s">
        <v>213</v>
      </c>
      <c r="P4" s="242" t="s">
        <v>214</v>
      </c>
      <c r="Q4" s="243" t="s">
        <v>215</v>
      </c>
      <c r="R4" s="241" t="s">
        <v>216</v>
      </c>
      <c r="S4" s="241" t="s">
        <v>213</v>
      </c>
      <c r="T4" s="242" t="s">
        <v>214</v>
      </c>
      <c r="U4" s="243" t="s">
        <v>215</v>
      </c>
      <c r="V4" s="241" t="s">
        <v>216</v>
      </c>
      <c r="W4" s="244" t="s">
        <v>216</v>
      </c>
      <c r="X4" s="245" t="s">
        <v>215</v>
      </c>
      <c r="Y4" s="246" t="s">
        <v>216</v>
      </c>
      <c r="Z4" s="247" t="s">
        <v>215</v>
      </c>
      <c r="AA4" s="245" t="s">
        <v>215</v>
      </c>
      <c r="AB4" s="245" t="s">
        <v>216</v>
      </c>
      <c r="AC4" s="245" t="s">
        <v>215</v>
      </c>
      <c r="AD4" s="245" t="s">
        <v>216</v>
      </c>
    </row>
    <row r="5" spans="1:30" x14ac:dyDescent="0.3">
      <c r="B5" s="91" t="s">
        <v>56</v>
      </c>
      <c r="C5" s="92"/>
      <c r="D5" s="93"/>
      <c r="E5" s="93"/>
      <c r="F5" s="93"/>
      <c r="G5" s="92"/>
      <c r="H5" s="94"/>
      <c r="I5" s="93"/>
      <c r="J5" s="93"/>
      <c r="K5" s="92"/>
      <c r="L5" s="94"/>
      <c r="M5" s="93"/>
      <c r="N5" s="93"/>
      <c r="O5" s="92"/>
      <c r="P5" s="94"/>
      <c r="Q5" s="93"/>
      <c r="R5" s="93"/>
      <c r="S5" s="92"/>
      <c r="T5" s="94"/>
      <c r="U5" s="93"/>
      <c r="V5" s="93"/>
      <c r="W5" s="95"/>
      <c r="X5" s="96"/>
      <c r="Y5" s="97"/>
      <c r="Z5" s="98"/>
      <c r="AA5" s="95"/>
      <c r="AB5" s="96"/>
      <c r="AC5" s="96"/>
      <c r="AD5" s="99"/>
    </row>
    <row r="6" spans="1:30" x14ac:dyDescent="0.3">
      <c r="A6" s="273"/>
      <c r="B6" s="100" t="s">
        <v>217</v>
      </c>
      <c r="C6" s="462">
        <v>474557</v>
      </c>
      <c r="D6" s="463">
        <v>141.84</v>
      </c>
      <c r="E6" s="463">
        <v>108.23661671832889</v>
      </c>
      <c r="F6" s="464">
        <v>118675609</v>
      </c>
      <c r="G6" s="462">
        <v>830328</v>
      </c>
      <c r="H6" s="463">
        <v>135.07474282452236</v>
      </c>
      <c r="I6" s="463">
        <v>122.89762351745335</v>
      </c>
      <c r="J6" s="464">
        <v>214201679</v>
      </c>
      <c r="K6" s="462">
        <v>1160565.9840000002</v>
      </c>
      <c r="L6" s="485">
        <v>143.54702644808862</v>
      </c>
      <c r="M6" s="486">
        <v>118.33608227563849</v>
      </c>
      <c r="N6" s="320">
        <v>303932627.76893139</v>
      </c>
      <c r="O6" s="462">
        <v>1160565.9840000002</v>
      </c>
      <c r="P6" s="485">
        <v>143.54702644808862</v>
      </c>
      <c r="Q6" s="486">
        <v>109.01738474833627</v>
      </c>
      <c r="R6" s="320">
        <v>293117664.40355951</v>
      </c>
      <c r="S6" s="462">
        <v>1202241.3628800001</v>
      </c>
      <c r="T6" s="467">
        <v>144.67462994277764</v>
      </c>
      <c r="U6" s="467">
        <v>123.59322684791698</v>
      </c>
      <c r="V6" s="320">
        <v>322522713.76494139</v>
      </c>
      <c r="W6" s="101">
        <f>V6-N6</f>
        <v>18590085.996010005</v>
      </c>
      <c r="X6" s="102">
        <f>U6-M6</f>
        <v>5.2571445722784915</v>
      </c>
      <c r="Y6" s="103">
        <f>((V6-N6)/N6)</f>
        <v>6.1165154042439142E-2</v>
      </c>
      <c r="Z6" s="104">
        <f>((U6-M6)/M6)</f>
        <v>4.4425541822764612E-2</v>
      </c>
      <c r="AA6" s="492">
        <f t="shared" ref="AA6:AB9" si="0">U6-Q6</f>
        <v>14.575842099580711</v>
      </c>
      <c r="AB6" s="493">
        <f>V6-R6</f>
        <v>29405049.361381888</v>
      </c>
      <c r="AC6" s="103">
        <f t="shared" ref="AC6:AD9" si="1">((U6-Q6)/Q6)</f>
        <v>0.13370199746791445</v>
      </c>
      <c r="AD6" s="104">
        <f t="shared" si="1"/>
        <v>0.10031824394212389</v>
      </c>
    </row>
    <row r="7" spans="1:30" x14ac:dyDescent="0.3">
      <c r="A7" s="273"/>
      <c r="B7" s="105" t="s">
        <v>218</v>
      </c>
      <c r="C7" s="462"/>
      <c r="D7" s="465"/>
      <c r="E7" s="465"/>
      <c r="F7" s="466"/>
      <c r="G7" s="462"/>
      <c r="H7" s="465"/>
      <c r="I7" s="465"/>
      <c r="J7" s="466"/>
      <c r="K7" s="462"/>
      <c r="L7" s="467"/>
      <c r="M7" s="468"/>
      <c r="N7" s="469"/>
      <c r="O7" s="462"/>
      <c r="P7" s="467"/>
      <c r="Q7" s="468"/>
      <c r="R7" s="469"/>
      <c r="S7" s="462"/>
      <c r="T7" s="467"/>
      <c r="U7" s="468"/>
      <c r="V7" s="469"/>
      <c r="W7" s="101">
        <f>V7-N7</f>
        <v>0</v>
      </c>
      <c r="X7" s="102">
        <f>U7-M7</f>
        <v>0</v>
      </c>
      <c r="Y7" s="103" t="e">
        <f>((V7-N7)/N7)</f>
        <v>#DIV/0!</v>
      </c>
      <c r="Z7" s="104" t="e">
        <f>((U7-M7)/M7)</f>
        <v>#DIV/0!</v>
      </c>
      <c r="AA7" s="492">
        <f t="shared" si="0"/>
        <v>0</v>
      </c>
      <c r="AB7" s="493">
        <f t="shared" si="0"/>
        <v>0</v>
      </c>
      <c r="AC7" s="103" t="e">
        <f t="shared" si="1"/>
        <v>#DIV/0!</v>
      </c>
      <c r="AD7" s="104" t="e">
        <f t="shared" si="1"/>
        <v>#DIV/0!</v>
      </c>
    </row>
    <row r="8" spans="1:30" x14ac:dyDescent="0.3">
      <c r="A8" s="273"/>
      <c r="B8" s="100" t="s">
        <v>219</v>
      </c>
      <c r="C8" s="462"/>
      <c r="D8" s="465"/>
      <c r="E8" s="465"/>
      <c r="F8" s="466"/>
      <c r="G8" s="462"/>
      <c r="H8" s="465"/>
      <c r="I8" s="465"/>
      <c r="J8" s="466"/>
      <c r="K8" s="462"/>
      <c r="L8" s="467"/>
      <c r="M8" s="468"/>
      <c r="N8" s="469"/>
      <c r="O8" s="462"/>
      <c r="P8" s="467"/>
      <c r="Q8" s="468"/>
      <c r="R8" s="469"/>
      <c r="S8" s="462"/>
      <c r="T8" s="467"/>
      <c r="U8" s="468"/>
      <c r="V8" s="469"/>
      <c r="W8" s="101">
        <f>V8-N8</f>
        <v>0</v>
      </c>
      <c r="X8" s="102">
        <f>U8-M8</f>
        <v>0</v>
      </c>
      <c r="Y8" s="103" t="e">
        <f>((V8-N8)/N8)</f>
        <v>#DIV/0!</v>
      </c>
      <c r="Z8" s="104" t="e">
        <f>((U8-M8)/M8)</f>
        <v>#DIV/0!</v>
      </c>
      <c r="AA8" s="492">
        <f t="shared" si="0"/>
        <v>0</v>
      </c>
      <c r="AB8" s="493">
        <f t="shared" si="0"/>
        <v>0</v>
      </c>
      <c r="AC8" s="103" t="e">
        <f t="shared" si="1"/>
        <v>#DIV/0!</v>
      </c>
      <c r="AD8" s="104" t="e">
        <f t="shared" si="1"/>
        <v>#DIV/0!</v>
      </c>
    </row>
    <row r="9" spans="1:30" x14ac:dyDescent="0.3">
      <c r="A9" s="273"/>
      <c r="B9" s="106" t="s">
        <v>220</v>
      </c>
      <c r="C9" s="470">
        <f t="shared" ref="C9:K9" si="2">SUM(C6:C8)</f>
        <v>474557</v>
      </c>
      <c r="D9" s="471">
        <f>SUM(IF(AND($C7="",D7&lt;&gt;0),D7*$C6,D7*$C7),IF(AND($C8="",D8&lt;&gt;0),D8*$C6,D8*$C8),$C6*D6)/$C9</f>
        <v>141.84</v>
      </c>
      <c r="E9" s="471">
        <f>SUM(IF(AND($C7="",E7&lt;&gt;0),E7*$C6,E7*$C7),IF(AND($C8="",E8&lt;&gt;0),E8*$C6,E8*$C8),$C6*E6)/$C9</f>
        <v>108.23661671832889</v>
      </c>
      <c r="F9" s="472">
        <f t="shared" si="2"/>
        <v>118675609</v>
      </c>
      <c r="G9" s="470">
        <f t="shared" si="2"/>
        <v>830328</v>
      </c>
      <c r="H9" s="471">
        <f>SUM(IF(AND($G7="",H7&lt;&gt;0),H7*$G6,H7*$G7),IF(AND($G8="",H8&lt;&gt;0),H8*$G6,H8*$G8),$G6*H6)/$G9</f>
        <v>135.07474282452236</v>
      </c>
      <c r="I9" s="471">
        <f>SUM(IF(AND($G7="",I7&lt;&gt;0),I7*$G6,I7*$G7),IF(AND($G8="",I8&lt;&gt;0),I8*$G6,I8*$G8),$G6*I6)/$G9</f>
        <v>122.89762351745335</v>
      </c>
      <c r="J9" s="472">
        <f>SUM(J6:J8)</f>
        <v>214201679</v>
      </c>
      <c r="K9" s="470">
        <f t="shared" si="2"/>
        <v>1160565.9840000002</v>
      </c>
      <c r="L9" s="473">
        <f>SUM(IF(AND($K7="",L7&lt;&gt;0),L7*$K6,L7*$K7),IF(AND($K8="",L8&lt;&gt;0),L8*$K6,L8*$K8),$K6*L6)/$K9</f>
        <v>143.54702644808862</v>
      </c>
      <c r="M9" s="471">
        <f>SUM(IF(AND($K7="",M7&lt;&gt;0),M7*$K6,M7*$K7),IF(AND($K8="",M8&lt;&gt;0),M8*$K6,M8*$K8),$K6*M6)/$K9</f>
        <v>118.33608227563849</v>
      </c>
      <c r="N9" s="474">
        <f>SUM(N6:N8)</f>
        <v>303932627.76893139</v>
      </c>
      <c r="O9" s="470">
        <f>SUM(O6:O8)</f>
        <v>1160565.9840000002</v>
      </c>
      <c r="P9" s="473">
        <f>SUM(IF(AND($O7="",P7&lt;&gt;0),P7*$O6,P7*$O7),IF(AND($O8="",P8&lt;&gt;0),P8*$O6,P8*$O8),$O6*P6)/$O9</f>
        <v>143.54702644808862</v>
      </c>
      <c r="Q9" s="471">
        <f>SUM(IF(AND($O7="",Q7&lt;&gt;0),Q7*$O6,Q7*$O7),IF(AND($O8="",Q8&lt;&gt;0),Q8*$O6,Q8*$O8),$O6*Q6)/$O9</f>
        <v>109.01738474833627</v>
      </c>
      <c r="R9" s="474">
        <f>SUM(R6:R8)</f>
        <v>293117664.40355951</v>
      </c>
      <c r="S9" s="470">
        <f>SUM(S6:S8)</f>
        <v>1202241.3628800001</v>
      </c>
      <c r="T9" s="473">
        <f>SUM(IF(AND($S7="",T7&lt;&gt;0),T7*$S6,T7*$S7),IF(AND($S8="",T8&lt;&gt;0),T8*$S6,T8*$S8),$S6*T6)/$S9</f>
        <v>144.67462994277764</v>
      </c>
      <c r="U9" s="471">
        <f>SUM(IF(AND($S7="",U7&lt;&gt;0),U7*$S6,U7*$S7),IF(AND($S8="",U8&lt;&gt;0),U8*$S6,U8*$S8),$S6*U6)/$S9</f>
        <v>123.59322684791698</v>
      </c>
      <c r="V9" s="474">
        <f>SUM(V6:V8)</f>
        <v>322522713.76494139</v>
      </c>
      <c r="W9" s="107">
        <f>V9-N9</f>
        <v>18590085.996010005</v>
      </c>
      <c r="X9" s="108">
        <f>U9-M9</f>
        <v>5.2571445722784915</v>
      </c>
      <c r="Y9" s="109">
        <f>((V9-N9)/N9)</f>
        <v>6.1165154042439142E-2</v>
      </c>
      <c r="Z9" s="110">
        <f>((U9-M9)/M9)</f>
        <v>4.4425541822764612E-2</v>
      </c>
      <c r="AA9" s="494">
        <f t="shared" si="0"/>
        <v>14.575842099580711</v>
      </c>
      <c r="AB9" s="495">
        <f t="shared" si="0"/>
        <v>29405049.361381888</v>
      </c>
      <c r="AC9" s="109">
        <f t="shared" si="1"/>
        <v>0.13370199746791445</v>
      </c>
      <c r="AD9" s="110">
        <f t="shared" si="1"/>
        <v>0.10031824394212389</v>
      </c>
    </row>
    <row r="10" spans="1:30" x14ac:dyDescent="0.3">
      <c r="A10" s="273"/>
      <c r="B10" s="111" t="s">
        <v>38</v>
      </c>
      <c r="C10" s="475"/>
      <c r="D10" s="465"/>
      <c r="E10" s="465"/>
      <c r="F10" s="466"/>
      <c r="G10" s="475"/>
      <c r="H10" s="465"/>
      <c r="I10" s="465"/>
      <c r="J10" s="466"/>
      <c r="K10" s="475"/>
      <c r="L10" s="476"/>
      <c r="M10" s="465"/>
      <c r="N10" s="477"/>
      <c r="O10" s="475"/>
      <c r="P10" s="476"/>
      <c r="Q10" s="465"/>
      <c r="R10" s="477"/>
      <c r="S10" s="475"/>
      <c r="T10" s="476"/>
      <c r="U10" s="465"/>
      <c r="V10" s="477"/>
      <c r="W10" s="101"/>
      <c r="X10" s="113"/>
      <c r="Y10" s="103"/>
      <c r="Z10" s="104"/>
      <c r="AA10" s="496"/>
      <c r="AB10" s="497"/>
      <c r="AC10" s="103"/>
      <c r="AD10" s="104"/>
    </row>
    <row r="11" spans="1:30" x14ac:dyDescent="0.3">
      <c r="A11" s="273"/>
      <c r="B11" s="100" t="s">
        <v>217</v>
      </c>
      <c r="C11" s="462">
        <v>398084</v>
      </c>
      <c r="D11" s="465">
        <v>376.63041468634759</v>
      </c>
      <c r="E11" s="465">
        <v>432.4995853136524</v>
      </c>
      <c r="F11" s="469">
        <v>322101706.92000002</v>
      </c>
      <c r="G11" s="462">
        <v>590172</v>
      </c>
      <c r="H11" s="468">
        <v>362.21141045322383</v>
      </c>
      <c r="I11" s="468">
        <v>458.44334621093526</v>
      </c>
      <c r="J11" s="469">
        <v>484327459.05000013</v>
      </c>
      <c r="K11" s="462">
        <v>594757.69920000003</v>
      </c>
      <c r="L11" s="467">
        <v>373.25414416425934</v>
      </c>
      <c r="M11" s="468">
        <v>513.54184218441583</v>
      </c>
      <c r="N11" s="320">
        <v>527428740.50053269</v>
      </c>
      <c r="O11" s="462">
        <v>594757.69920000003</v>
      </c>
      <c r="P11" s="467">
        <v>324.55498644177953</v>
      </c>
      <c r="Q11" s="468">
        <v>480.30882418513465</v>
      </c>
      <c r="R11" s="320">
        <v>478698948.17780805</v>
      </c>
      <c r="S11" s="462">
        <v>700836.43017599988</v>
      </c>
      <c r="T11" s="467">
        <v>419.35152818210975</v>
      </c>
      <c r="U11" s="468">
        <v>501.15164856789033</v>
      </c>
      <c r="V11" s="320">
        <v>645122160.35913754</v>
      </c>
      <c r="W11" s="101">
        <f>V11-N11</f>
        <v>117693419.85860485</v>
      </c>
      <c r="X11" s="102">
        <f>U11-M11</f>
        <v>-12.390193616525494</v>
      </c>
      <c r="Y11" s="103">
        <f>((V11-N11)/N11)</f>
        <v>0.22314563242593335</v>
      </c>
      <c r="Z11" s="104">
        <f>((U11-M11)/M11)</f>
        <v>-2.412694078406975E-2</v>
      </c>
      <c r="AA11" s="492">
        <f t="shared" ref="AA11:AB14" si="3">U11-Q11</f>
        <v>20.84282438275568</v>
      </c>
      <c r="AB11" s="493">
        <f t="shared" si="3"/>
        <v>166423212.18132949</v>
      </c>
      <c r="AC11" s="103">
        <f t="shared" ref="AC11:AD14" si="4">((U11-Q11)/Q11)</f>
        <v>4.3394631398072814E-2</v>
      </c>
      <c r="AD11" s="104">
        <f t="shared" si="4"/>
        <v>0.34765735921256552</v>
      </c>
    </row>
    <row r="12" spans="1:30" x14ac:dyDescent="0.3">
      <c r="A12" s="273"/>
      <c r="B12" s="105" t="s">
        <v>218</v>
      </c>
      <c r="C12" s="462">
        <v>398084</v>
      </c>
      <c r="D12" s="465">
        <v>19.499653339496188</v>
      </c>
      <c r="E12" s="465">
        <v>0</v>
      </c>
      <c r="F12" s="469">
        <v>7762500.0000000009</v>
      </c>
      <c r="G12" s="462">
        <v>590172</v>
      </c>
      <c r="H12" s="468">
        <v>13.5915337732051</v>
      </c>
      <c r="I12" s="468">
        <v>0</v>
      </c>
      <c r="J12" s="469">
        <v>8021342.6699999999</v>
      </c>
      <c r="K12" s="462">
        <v>594757.69920000003</v>
      </c>
      <c r="L12" s="467">
        <v>14.126189373085799</v>
      </c>
      <c r="M12" s="468">
        <v>0</v>
      </c>
      <c r="N12" s="469">
        <v>8401659.8900000006</v>
      </c>
      <c r="O12" s="462">
        <v>594757.69920000003</v>
      </c>
      <c r="P12" s="467">
        <v>14.126189373085799</v>
      </c>
      <c r="Q12" s="468">
        <v>0</v>
      </c>
      <c r="R12" s="469">
        <v>8401659.8900000006</v>
      </c>
      <c r="S12" s="462">
        <v>700836.43017599988</v>
      </c>
      <c r="T12" s="467">
        <v>11.988046751351247</v>
      </c>
      <c r="U12" s="468">
        <v>0</v>
      </c>
      <c r="V12" s="469">
        <v>8401659.8900000006</v>
      </c>
      <c r="W12" s="101">
        <f>V12-N12</f>
        <v>0</v>
      </c>
      <c r="X12" s="102">
        <f>U12-M12</f>
        <v>0</v>
      </c>
      <c r="Y12" s="103">
        <f>((V12-N12)/N12)</f>
        <v>0</v>
      </c>
      <c r="Z12" s="104" t="e">
        <f>((U12-M12)/M12)</f>
        <v>#DIV/0!</v>
      </c>
      <c r="AA12" s="492">
        <f t="shared" si="3"/>
        <v>0</v>
      </c>
      <c r="AB12" s="493">
        <f t="shared" si="3"/>
        <v>0</v>
      </c>
      <c r="AC12" s="103" t="e">
        <f t="shared" si="4"/>
        <v>#DIV/0!</v>
      </c>
      <c r="AD12" s="104">
        <f t="shared" si="4"/>
        <v>0</v>
      </c>
    </row>
    <row r="13" spans="1:30" x14ac:dyDescent="0.3">
      <c r="A13" s="273"/>
      <c r="B13" s="100" t="s">
        <v>219</v>
      </c>
      <c r="C13" s="462"/>
      <c r="D13" s="465"/>
      <c r="E13" s="465"/>
      <c r="F13" s="466"/>
      <c r="G13" s="462"/>
      <c r="H13" s="465"/>
      <c r="I13" s="465"/>
      <c r="J13" s="466"/>
      <c r="K13" s="462"/>
      <c r="L13" s="467"/>
      <c r="M13" s="468"/>
      <c r="N13" s="469"/>
      <c r="O13" s="462"/>
      <c r="P13" s="467"/>
      <c r="Q13" s="468"/>
      <c r="R13" s="469"/>
      <c r="S13" s="462"/>
      <c r="T13" s="467"/>
      <c r="U13" s="468"/>
      <c r="V13" s="469"/>
      <c r="W13" s="101">
        <f>V13-N13</f>
        <v>0</v>
      </c>
      <c r="X13" s="102">
        <f>U13-M13</f>
        <v>0</v>
      </c>
      <c r="Y13" s="103" t="e">
        <f>((V13-N13)/N13)</f>
        <v>#DIV/0!</v>
      </c>
      <c r="Z13" s="110" t="e">
        <f>((U13-M13)/M13)</f>
        <v>#DIV/0!</v>
      </c>
      <c r="AA13" s="492">
        <f t="shared" si="3"/>
        <v>0</v>
      </c>
      <c r="AB13" s="493">
        <f t="shared" si="3"/>
        <v>0</v>
      </c>
      <c r="AC13" s="103" t="e">
        <f t="shared" si="4"/>
        <v>#DIV/0!</v>
      </c>
      <c r="AD13" s="104" t="e">
        <f t="shared" si="4"/>
        <v>#DIV/0!</v>
      </c>
    </row>
    <row r="14" spans="1:30" x14ac:dyDescent="0.3">
      <c r="A14" s="273"/>
      <c r="B14" s="106" t="s">
        <v>221</v>
      </c>
      <c r="C14" s="470">
        <f>C11</f>
        <v>398084</v>
      </c>
      <c r="D14" s="471">
        <f>SUM(IF(AND($C12="",D12&lt;&gt;0),D12*$C11,D12*$C12),IF(AND($C13="",D13&lt;&gt;0),D13*$C11,D13*$C13),$C11*D11)/$C14</f>
        <v>396.1300680258438</v>
      </c>
      <c r="E14" s="471">
        <f>SUM(IF(AND($C12="",E12&lt;&gt;0),E12*$C11,E12*$C12),IF(AND($C13="",E13&lt;&gt;0),E13*$C11,E13*$C13),$C11*E11)/$C14</f>
        <v>432.49958531365246</v>
      </c>
      <c r="F14" s="472">
        <f t="shared" ref="F14:K14" si="5">SUM(F11:F13)</f>
        <v>329864206.92000002</v>
      </c>
      <c r="G14" s="470">
        <f>G11</f>
        <v>590172</v>
      </c>
      <c r="H14" s="471">
        <f>SUM(IF(AND($G12="",H12&lt;&gt;0),H12*$G11,H12*$G12),IF(AND($G13="",H13&lt;&gt;0),H13*$G11,H13*$G13),$G11*H11)/$G14</f>
        <v>375.80294422642896</v>
      </c>
      <c r="I14" s="471">
        <f>SUM(IF(AND($G12="",I12&lt;&gt;0),I12*$G11,I12*$G12),IF(AND($G13="",I13&lt;&gt;0),I13*$G11,I13*$G13),$G11*I11)/$G14</f>
        <v>458.44334621093526</v>
      </c>
      <c r="J14" s="472">
        <f>SUM(J11:J13)</f>
        <v>492348801.72000015</v>
      </c>
      <c r="K14" s="470">
        <f t="shared" si="5"/>
        <v>1189515.3984000001</v>
      </c>
      <c r="L14" s="473">
        <f>SUM(IF(AND($K12="",L12&lt;&gt;0),L12*$K11,L12*$K12),IF(AND($K13="",L13&lt;&gt;0),L13*$K11,L13*$K13),$K11*L11)/$K14</f>
        <v>193.69016676867255</v>
      </c>
      <c r="M14" s="471">
        <f>SUM(IF(AND($K12="",M12&lt;&gt;0),M12*$K11,M12*$K12),IF(AND($K13="",M13&lt;&gt;0),M13*$K11,M13*$K13),$K11*M11)/$K14</f>
        <v>256.77092109220791</v>
      </c>
      <c r="N14" s="474">
        <f>SUM(N11:N13)</f>
        <v>535830400.39053267</v>
      </c>
      <c r="O14" s="470">
        <f>SUM(O11:O13)</f>
        <v>1189515.3984000001</v>
      </c>
      <c r="P14" s="473">
        <f>SUM(IF(AND($O12="",P12&lt;&gt;0),P12*$O11,P12*$O12),IF(AND($O13="",P13&lt;&gt;0),P13*$O11,P13*$O13),$O11*P11)/$O14</f>
        <v>169.34058790743265</v>
      </c>
      <c r="Q14" s="471">
        <f>SUM(IF(AND($O12="",Q12&lt;&gt;0),Q12*$O11,Q12*$O12),IF(AND($O13="",Q13&lt;&gt;0),Q13*$O11,Q13*$O13),$O11*Q11)/$O14</f>
        <v>240.15441209256736</v>
      </c>
      <c r="R14" s="474">
        <f>SUM(R11:R13)</f>
        <v>487100608.06780803</v>
      </c>
      <c r="S14" s="470">
        <f>SUM(S11:S13)</f>
        <v>1401672.8603519998</v>
      </c>
      <c r="T14" s="473">
        <f>SUM(IF(AND($S12="",T12&lt;&gt;0),T12*$S11,T12*$S12),IF(AND($S13="",T13&lt;&gt;0),T13*$S11,T13*$S13),$S11*T11)/$S14</f>
        <v>215.6697874667305</v>
      </c>
      <c r="U14" s="471">
        <f>SUM(IF(AND($S12="",U12&lt;&gt;0),U12*$S11,U12*$S12),IF(AND($S13="",U13&lt;&gt;0),U13*$S11,U13*$S13),$S11*U11)/$S14</f>
        <v>250.57582428394514</v>
      </c>
      <c r="V14" s="474">
        <f>SUM(V11:V13)</f>
        <v>653523820.24913752</v>
      </c>
      <c r="W14" s="107">
        <f>V14-N14</f>
        <v>117693419.85860485</v>
      </c>
      <c r="X14" s="108">
        <f>U14-M14</f>
        <v>-6.1950968082627753</v>
      </c>
      <c r="Y14" s="109">
        <f>((V14-N14)/N14)</f>
        <v>0.21964677586942735</v>
      </c>
      <c r="Z14" s="110">
        <f>((M14-E14)/E14)</f>
        <v>-0.40630943979750778</v>
      </c>
      <c r="AA14" s="494">
        <f t="shared" si="3"/>
        <v>10.421412191377783</v>
      </c>
      <c r="AB14" s="495">
        <f t="shared" si="3"/>
        <v>166423212.18132949</v>
      </c>
      <c r="AC14" s="109">
        <f t="shared" si="4"/>
        <v>4.3394631398072571E-2</v>
      </c>
      <c r="AD14" s="110">
        <f t="shared" si="4"/>
        <v>0.34166085901942078</v>
      </c>
    </row>
    <row r="15" spans="1:30" x14ac:dyDescent="0.3">
      <c r="A15" s="273"/>
      <c r="B15" s="111" t="s">
        <v>222</v>
      </c>
      <c r="C15" s="475"/>
      <c r="D15" s="465"/>
      <c r="E15" s="465"/>
      <c r="F15" s="466" t="s">
        <v>223</v>
      </c>
      <c r="G15" s="475"/>
      <c r="H15" s="465"/>
      <c r="I15" s="465"/>
      <c r="J15" s="466" t="s">
        <v>223</v>
      </c>
      <c r="K15" s="475"/>
      <c r="L15" s="476"/>
      <c r="M15" s="465"/>
      <c r="N15" s="477" t="s">
        <v>223</v>
      </c>
      <c r="O15" s="475"/>
      <c r="P15" s="476"/>
      <c r="Q15" s="465"/>
      <c r="R15" s="477" t="s">
        <v>223</v>
      </c>
      <c r="S15" s="475"/>
      <c r="T15" s="476"/>
      <c r="U15" s="465"/>
      <c r="V15" s="477" t="s">
        <v>223</v>
      </c>
      <c r="W15" s="112"/>
      <c r="X15" s="102"/>
      <c r="Y15" s="114"/>
      <c r="Z15" s="104"/>
      <c r="AA15" s="498"/>
      <c r="AB15" s="499"/>
      <c r="AC15" s="114"/>
      <c r="AD15" s="104"/>
    </row>
    <row r="16" spans="1:30" x14ac:dyDescent="0.3">
      <c r="A16" s="273"/>
      <c r="B16" s="478" t="s">
        <v>224</v>
      </c>
      <c r="C16" s="462">
        <v>227175</v>
      </c>
      <c r="D16" s="465">
        <v>8.4227087487619681</v>
      </c>
      <c r="E16" s="465">
        <v>440.91721816300208</v>
      </c>
      <c r="F16" s="469">
        <v>102078797.89617999</v>
      </c>
      <c r="G16" s="462">
        <v>223644</v>
      </c>
      <c r="H16" s="468">
        <v>8.4827180697894864</v>
      </c>
      <c r="I16" s="468">
        <v>583.70130766186105</v>
      </c>
      <c r="J16" s="469">
        <v>132438404.25072925</v>
      </c>
      <c r="K16" s="462">
        <v>333043.32</v>
      </c>
      <c r="L16" s="467">
        <v>19.781708877992209</v>
      </c>
      <c r="M16" s="468">
        <v>497.66934793083368</v>
      </c>
      <c r="N16" s="320">
        <v>172333617.89711997</v>
      </c>
      <c r="O16" s="462">
        <v>333043.32</v>
      </c>
      <c r="P16" s="467">
        <v>13.485106207805039</v>
      </c>
      <c r="Q16" s="468">
        <v>520.1325999527179</v>
      </c>
      <c r="R16" s="320">
        <v>177717812.470485</v>
      </c>
      <c r="S16" s="646">
        <v>333968.79983999999</v>
      </c>
      <c r="T16" s="647">
        <v>19.726890665104953</v>
      </c>
      <c r="U16" s="647">
        <v>533.68160359312947</v>
      </c>
      <c r="V16" s="320">
        <v>184821170.64868408</v>
      </c>
      <c r="W16" s="101">
        <f t="shared" ref="W16:W22" si="6">V16-N16</f>
        <v>12487552.751564115</v>
      </c>
      <c r="X16" s="102">
        <f t="shared" ref="X16:X22" si="7">U16-M16</f>
        <v>36.012255662295786</v>
      </c>
      <c r="Y16" s="103">
        <f t="shared" ref="Y16:Y22" si="8">((V16-N16)/N16)</f>
        <v>7.2461501731014302E-2</v>
      </c>
      <c r="Z16" s="104">
        <f t="shared" ref="Z16:Z22" si="9">((U16-M16)/M16)</f>
        <v>7.2361811737098963E-2</v>
      </c>
      <c r="AA16" s="492">
        <f t="shared" ref="AA16:AB22" si="10">U16-Q16</f>
        <v>13.54900364041157</v>
      </c>
      <c r="AB16" s="493">
        <f t="shared" si="10"/>
        <v>7103358.1781990826</v>
      </c>
      <c r="AC16" s="103">
        <f t="shared" ref="AC16:AD22" si="11">((U16-Q16)/Q16)</f>
        <v>2.604913370483455E-2</v>
      </c>
      <c r="AD16" s="104">
        <f t="shared" si="11"/>
        <v>3.9969871784117268E-2</v>
      </c>
    </row>
    <row r="17" spans="1:39" x14ac:dyDescent="0.3">
      <c r="A17" s="273"/>
      <c r="B17" s="105" t="s">
        <v>225</v>
      </c>
      <c r="C17" s="462"/>
      <c r="D17" s="465"/>
      <c r="E17" s="465"/>
      <c r="F17" s="469">
        <v>0</v>
      </c>
      <c r="G17" s="462"/>
      <c r="H17" s="468"/>
      <c r="I17" s="468"/>
      <c r="J17" s="469">
        <v>0</v>
      </c>
      <c r="K17" s="462"/>
      <c r="L17" s="467"/>
      <c r="M17" s="468"/>
      <c r="N17" s="469">
        <v>0</v>
      </c>
      <c r="O17" s="462"/>
      <c r="P17" s="467"/>
      <c r="Q17" s="468"/>
      <c r="R17" s="469">
        <v>0</v>
      </c>
      <c r="S17" s="462"/>
      <c r="T17" s="467"/>
      <c r="U17" s="468"/>
      <c r="V17" s="469">
        <v>0</v>
      </c>
      <c r="W17" s="101">
        <f t="shared" si="6"/>
        <v>0</v>
      </c>
      <c r="X17" s="102">
        <f t="shared" si="7"/>
        <v>0</v>
      </c>
      <c r="Y17" s="103" t="e">
        <f t="shared" si="8"/>
        <v>#DIV/0!</v>
      </c>
      <c r="Z17" s="104" t="e">
        <f t="shared" si="9"/>
        <v>#DIV/0!</v>
      </c>
      <c r="AA17" s="492">
        <f t="shared" si="10"/>
        <v>0</v>
      </c>
      <c r="AB17" s="493">
        <f t="shared" si="10"/>
        <v>0</v>
      </c>
      <c r="AC17" s="103" t="e">
        <f t="shared" si="11"/>
        <v>#DIV/0!</v>
      </c>
      <c r="AD17" s="104" t="e">
        <f t="shared" si="11"/>
        <v>#DIV/0!</v>
      </c>
    </row>
    <row r="18" spans="1:39" x14ac:dyDescent="0.3">
      <c r="A18" s="273"/>
      <c r="B18" s="105" t="s">
        <v>595</v>
      </c>
      <c r="C18" s="462">
        <v>112068</v>
      </c>
      <c r="D18" s="465">
        <v>6.87482153692401</v>
      </c>
      <c r="E18" s="465">
        <v>421.37725309633436</v>
      </c>
      <c r="F18" s="469">
        <v>47993353.5</v>
      </c>
      <c r="G18" s="462">
        <v>114602</v>
      </c>
      <c r="H18" s="468">
        <v>0</v>
      </c>
      <c r="I18" s="468">
        <v>433.05202308863835</v>
      </c>
      <c r="J18" s="469">
        <v>49628627.950004131</v>
      </c>
      <c r="K18" s="462"/>
      <c r="L18" s="467"/>
      <c r="M18" s="468"/>
      <c r="N18" s="320">
        <v>0</v>
      </c>
      <c r="O18" s="462"/>
      <c r="P18" s="467"/>
      <c r="Q18" s="468"/>
      <c r="R18" s="320">
        <v>0</v>
      </c>
      <c r="S18" s="462"/>
      <c r="T18" s="467"/>
      <c r="U18" s="468"/>
      <c r="V18" s="320">
        <v>0</v>
      </c>
      <c r="W18" s="101">
        <f t="shared" si="6"/>
        <v>0</v>
      </c>
      <c r="X18" s="102">
        <f t="shared" si="7"/>
        <v>0</v>
      </c>
      <c r="Y18" s="103" t="e">
        <f t="shared" si="8"/>
        <v>#DIV/0!</v>
      </c>
      <c r="Z18" s="104" t="e">
        <f t="shared" si="9"/>
        <v>#DIV/0!</v>
      </c>
      <c r="AA18" s="492">
        <f t="shared" si="10"/>
        <v>0</v>
      </c>
      <c r="AB18" s="493">
        <f t="shared" si="10"/>
        <v>0</v>
      </c>
      <c r="AC18" s="103" t="e">
        <f t="shared" si="11"/>
        <v>#DIV/0!</v>
      </c>
      <c r="AD18" s="104" t="e">
        <f t="shared" si="11"/>
        <v>#DIV/0!</v>
      </c>
    </row>
    <row r="19" spans="1:39" x14ac:dyDescent="0.3">
      <c r="A19" s="273"/>
      <c r="B19" s="105" t="s">
        <v>596</v>
      </c>
      <c r="C19" s="462"/>
      <c r="D19" s="465"/>
      <c r="E19" s="465"/>
      <c r="F19" s="469">
        <v>0</v>
      </c>
      <c r="G19" s="462"/>
      <c r="H19" s="468"/>
      <c r="I19" s="468"/>
      <c r="J19" s="469">
        <v>0</v>
      </c>
      <c r="K19" s="462">
        <v>305249.51520000002</v>
      </c>
      <c r="L19" s="467">
        <v>0</v>
      </c>
      <c r="M19" s="468">
        <v>505.83174821435398</v>
      </c>
      <c r="N19" s="469">
        <v>154404895.91520002</v>
      </c>
      <c r="O19" s="462">
        <v>305249.51520000002</v>
      </c>
      <c r="P19" s="467">
        <v>0</v>
      </c>
      <c r="Q19" s="468">
        <v>505.83174821435398</v>
      </c>
      <c r="R19" s="469">
        <v>154404895.91520002</v>
      </c>
      <c r="S19" s="646">
        <v>480137.51520000002</v>
      </c>
      <c r="T19" s="647">
        <v>0</v>
      </c>
      <c r="U19" s="647">
        <v>541.23997058935868</v>
      </c>
      <c r="V19" s="469">
        <v>259869614.60569575</v>
      </c>
      <c r="W19" s="101">
        <f t="shared" si="6"/>
        <v>105464718.69049573</v>
      </c>
      <c r="X19" s="102">
        <f t="shared" si="7"/>
        <v>35.408222375004698</v>
      </c>
      <c r="Y19" s="103">
        <f t="shared" si="8"/>
        <v>0.68303999083304656</v>
      </c>
      <c r="Z19" s="104">
        <f t="shared" si="9"/>
        <v>6.999999999999984E-2</v>
      </c>
      <c r="AA19" s="492">
        <f t="shared" si="10"/>
        <v>35.408222375004698</v>
      </c>
      <c r="AB19" s="493">
        <f t="shared" si="10"/>
        <v>105464718.69049573</v>
      </c>
      <c r="AC19" s="103">
        <f t="shared" si="11"/>
        <v>6.999999999999984E-2</v>
      </c>
      <c r="AD19" s="104">
        <f t="shared" si="11"/>
        <v>0.68303999083304656</v>
      </c>
    </row>
    <row r="20" spans="1:39" x14ac:dyDescent="0.3">
      <c r="A20" s="273"/>
      <c r="B20" s="105" t="s">
        <v>218</v>
      </c>
      <c r="C20" s="462"/>
      <c r="D20" s="465"/>
      <c r="E20" s="465"/>
      <c r="F20" s="469">
        <v>0</v>
      </c>
      <c r="G20" s="462"/>
      <c r="H20" s="468"/>
      <c r="I20" s="468"/>
      <c r="J20" s="469">
        <v>0</v>
      </c>
      <c r="K20" s="462"/>
      <c r="L20" s="467"/>
      <c r="M20" s="468"/>
      <c r="N20" s="469">
        <v>0</v>
      </c>
      <c r="O20" s="462"/>
      <c r="P20" s="467"/>
      <c r="Q20" s="468"/>
      <c r="R20" s="469">
        <v>0</v>
      </c>
      <c r="S20" s="462"/>
      <c r="T20" s="467"/>
      <c r="U20" s="468"/>
      <c r="V20" s="469">
        <v>0</v>
      </c>
      <c r="W20" s="101">
        <f t="shared" si="6"/>
        <v>0</v>
      </c>
      <c r="X20" s="102">
        <f t="shared" si="7"/>
        <v>0</v>
      </c>
      <c r="Y20" s="103" t="e">
        <f t="shared" si="8"/>
        <v>#DIV/0!</v>
      </c>
      <c r="Z20" s="104" t="e">
        <f t="shared" si="9"/>
        <v>#DIV/0!</v>
      </c>
      <c r="AA20" s="492">
        <f t="shared" si="10"/>
        <v>0</v>
      </c>
      <c r="AB20" s="493">
        <f t="shared" si="10"/>
        <v>0</v>
      </c>
      <c r="AC20" s="103" t="e">
        <f t="shared" si="11"/>
        <v>#DIV/0!</v>
      </c>
      <c r="AD20" s="104" t="e">
        <f t="shared" si="11"/>
        <v>#DIV/0!</v>
      </c>
    </row>
    <row r="21" spans="1:39" x14ac:dyDescent="0.3">
      <c r="A21" s="273"/>
      <c r="B21" s="100" t="s">
        <v>219</v>
      </c>
      <c r="C21" s="462"/>
      <c r="D21" s="465"/>
      <c r="E21" s="465"/>
      <c r="F21" s="469">
        <v>0</v>
      </c>
      <c r="G21" s="462"/>
      <c r="H21" s="468"/>
      <c r="I21" s="468"/>
      <c r="J21" s="469">
        <v>0</v>
      </c>
      <c r="K21" s="462"/>
      <c r="L21" s="467"/>
      <c r="M21" s="468"/>
      <c r="N21" s="320">
        <v>0</v>
      </c>
      <c r="O21" s="462"/>
      <c r="P21" s="467"/>
      <c r="Q21" s="468"/>
      <c r="R21" s="469">
        <v>0</v>
      </c>
      <c r="S21" s="462"/>
      <c r="T21" s="467"/>
      <c r="U21" s="468"/>
      <c r="V21" s="469">
        <v>0</v>
      </c>
      <c r="W21" s="101">
        <f t="shared" si="6"/>
        <v>0</v>
      </c>
      <c r="X21" s="102">
        <f t="shared" si="7"/>
        <v>0</v>
      </c>
      <c r="Y21" s="103" t="e">
        <f t="shared" si="8"/>
        <v>#DIV/0!</v>
      </c>
      <c r="Z21" s="104" t="e">
        <f t="shared" si="9"/>
        <v>#DIV/0!</v>
      </c>
      <c r="AA21" s="492">
        <f t="shared" si="10"/>
        <v>0</v>
      </c>
      <c r="AB21" s="493">
        <f t="shared" si="10"/>
        <v>0</v>
      </c>
      <c r="AC21" s="103" t="e">
        <f t="shared" si="11"/>
        <v>#DIV/0!</v>
      </c>
      <c r="AD21" s="104" t="e">
        <f t="shared" si="11"/>
        <v>#DIV/0!</v>
      </c>
    </row>
    <row r="22" spans="1:39" x14ac:dyDescent="0.3">
      <c r="A22" s="273"/>
      <c r="B22" s="106" t="s">
        <v>226</v>
      </c>
      <c r="C22" s="470">
        <f t="shared" ref="C22:K22" si="12">SUM(C16:C21)</f>
        <v>339243</v>
      </c>
      <c r="D22" s="471">
        <f>SUM(IF(AND($C17="",D17&lt;&gt;0),D17*$C16,D17*$C17),IF(AND($C18="",D18&lt;&gt;0),D18*$C16,D18*$C18),IF(AND($C19="",D19&lt;&gt;0),D19*$C16,D19*$C19),IF(AND($C20="",D20&lt;&gt;0),D20*$C16,D20*$C20),IF(AND($C21="",D21&lt;&gt;0),D21*$C16,D21*$C21),$C16*D16)/$C22</f>
        <v>7.9113684291201301</v>
      </c>
      <c r="E22" s="471">
        <f>SUM(IF(AND($C17="",E17&lt;&gt;0),E17*$C16,E17*$C17),IF(AND($C18="",E18&lt;&gt;0),E18*$C16,E18*$C18),IF(AND($C19="",E19&lt;&gt;0),E19*$C16,E19*$C19),IF(AND($C20="",E20&lt;&gt;0),E20*$C16,E20*$C20),IF(AND($C21="",E21&lt;&gt;0),E21*$C16,E21*$C21),$C16*E16)/$C22</f>
        <v>434.46224398493115</v>
      </c>
      <c r="F22" s="472">
        <f t="shared" si="12"/>
        <v>150072151.39617997</v>
      </c>
      <c r="G22" s="470">
        <f>SUM(G16:G21)</f>
        <v>338246</v>
      </c>
      <c r="H22" s="471">
        <f>SUM(IF(AND($G17="",H17&lt;&gt;0),H17*$G16,H17*$G17),IF(AND($G18="",H18&lt;&gt;0),H18*$G16,H18*$G18),IF(AND($G19="",H19&lt;&gt;0),H19*$G16,H19*$G19),IF(AND($G20="",H20&lt;&gt;0),H20*$G16,H20*$G20),IF(AND($G21="",H21&lt;&gt;0),H21*$G16,H21*$G21),$G16*H16)/$G22</f>
        <v>5.6086664735133605</v>
      </c>
      <c r="I22" s="471">
        <f>SUM(IF(AND($G17="",I17&lt;&gt;0),I17*$G16,I17*$G17),IF(AND($G18="",I18&lt;&gt;0),I18*$G16,I18*$G18),IF(AND($G19="",I19&lt;&gt;0),I19*$G16,I19*$G19),IF(AND($G20="",I20&lt;&gt;0),I20*$G16,I20*$G20),IF(AND($G21="",I21&lt;&gt;0),I21*$G16,I21*$G21),$G16*I16)/$G22</f>
        <v>532.65943485136074</v>
      </c>
      <c r="J22" s="472">
        <f>SUM(J16:J21)</f>
        <v>182067032.20073336</v>
      </c>
      <c r="K22" s="470">
        <f t="shared" si="12"/>
        <v>638292.83520000009</v>
      </c>
      <c r="L22" s="473">
        <f>SUM(IF(AND($K17="",L17&lt;&gt;0),L17*$K16,L17*$K17),IF(AND($K18="",L18&lt;&gt;0),L18*$K16,L18*$K18),IF(AND($K19="",L19&lt;&gt;0),L19*$K16,L19*$K19),IF(AND($K20="",L20&lt;&gt;0),L20*$K16,L20*$K20),IF(AND($K21="",L21&lt;&gt;0),L21*$K16,L21*$K21),$K16*L16)/$K22</f>
        <v>10.321541519317996</v>
      </c>
      <c r="M22" s="471">
        <f>SUM(IF(AND($K17="",M17&lt;&gt;0),M17*$K16,M17*$K17),IF(AND($K18="",M18&lt;&gt;0),M18*$K16,M18*$K18),IF(AND($K19="",M19&lt;&gt;0),M19*$K16,M19*$K19),IF(AND($K20="",M20&lt;&gt;0),M20*$K16,M20*$K20),IF(AND($K21="",M21&lt;&gt;0),M21*$K16,M21*$K21),$K16*M16)/$K22</f>
        <v>501.57283641137127</v>
      </c>
      <c r="N22" s="474">
        <f>SUM(N16:N21)</f>
        <v>326738513.81231999</v>
      </c>
      <c r="O22" s="470">
        <f>SUM(O16:O21)</f>
        <v>638292.83520000009</v>
      </c>
      <c r="P22" s="473">
        <f>SUM(IF(AND($O17="",P17&lt;&gt;0),P17*$O16,P17*$O17),IF(AND($O18="",P18&lt;&gt;0),P18*$O16,P18*$O18),IF(AND($O19="",P19&lt;&gt;0),P19*$O16,P19*$O19),IF(AND($O20="",P20&lt;&gt;0),P20*$O16,P20*$O20),IF(AND($O21="",P21&lt;&gt;0),P21*$O16,P21*$O21),$O16*P16)/$O22</f>
        <v>7.0361506417235118</v>
      </c>
      <c r="Q22" s="471">
        <f>SUM(IF(AND($O17="",Q17&lt;&gt;0),Q17*$O16,Q17*$O17),IF(AND($O18="",Q18&lt;&gt;0),Q18*$O16,Q18*$O18),IF(AND($O19="",Q19&lt;&gt;0),Q19*$O16,Q19*$O19),IF(AND($O20="",Q20&lt;&gt;0),Q20*$O16,Q20*$O20),IF(AND($O21="",Q21&lt;&gt;0),Q21*$O16,Q21*$O21),$O16*Q16)/$O22</f>
        <v>513.29353202128027</v>
      </c>
      <c r="R22" s="474">
        <f>SUM(R16:R21)</f>
        <v>332122708.38568503</v>
      </c>
      <c r="S22" s="470">
        <f>SUM(S16:S21)</f>
        <v>814106.31504000002</v>
      </c>
      <c r="T22" s="473">
        <f>SUM(IF(AND($S17="",T17&lt;&gt;0),T17*$S16,T17*$S17),IF(AND($S18="",T18&lt;&gt;0),T18*$S16,T18*$S18),IF(AND($S19="",T19&lt;&gt;0),T19*$S16,T19*$S19),IF(AND($S20="",T20&lt;&gt;0),T20*$S16,T20*$S20),IF(AND($S21="",T21&lt;&gt;0),T21*$S16,T21*$S21),$S16*T16)/$S22</f>
        <v>8.0925130763496167</v>
      </c>
      <c r="U22" s="471">
        <f>SUM(IF(AND($S17="",U17&lt;&gt;0),U17*$S16,U17*$S17),IF(AND($S18="",U18&lt;&gt;0),U18*$S16,U18*$S18),IF(AND($S19="",U19&lt;&gt;0),U19*$S16,U19*$S19),IF(AND($S20="",U20&lt;&gt;0),U20*$S16,U20*$S20),IF(AND($S21="",U21&lt;&gt;0),U21*$S16,U21*$S21),$S16*U16)/$S22</f>
        <v>538.13932057860802</v>
      </c>
      <c r="V22" s="474">
        <f>SUM(V16:V21)</f>
        <v>444690785.25437987</v>
      </c>
      <c r="W22" s="107">
        <f t="shared" si="6"/>
        <v>117952271.44205987</v>
      </c>
      <c r="X22" s="108">
        <f t="shared" si="7"/>
        <v>36.566484167236752</v>
      </c>
      <c r="Y22" s="109">
        <f t="shared" si="8"/>
        <v>0.3609989837617128</v>
      </c>
      <c r="Z22" s="110">
        <f t="shared" si="9"/>
        <v>7.2903637343802022E-2</v>
      </c>
      <c r="AA22" s="494">
        <f t="shared" si="10"/>
        <v>24.845788557327751</v>
      </c>
      <c r="AB22" s="495">
        <f t="shared" si="10"/>
        <v>112568076.86869484</v>
      </c>
      <c r="AC22" s="109">
        <f t="shared" si="11"/>
        <v>4.8404639854876814E-2</v>
      </c>
      <c r="AD22" s="110">
        <f t="shared" si="11"/>
        <v>0.33893520083538703</v>
      </c>
    </row>
    <row r="23" spans="1:39" x14ac:dyDescent="0.3">
      <c r="A23" s="273"/>
      <c r="B23" s="115" t="s">
        <v>8</v>
      </c>
      <c r="C23" s="470"/>
      <c r="D23" s="471"/>
      <c r="E23" s="471"/>
      <c r="F23" s="479"/>
      <c r="G23" s="470"/>
      <c r="H23" s="471"/>
      <c r="I23" s="471"/>
      <c r="J23" s="479"/>
      <c r="K23" s="470"/>
      <c r="L23" s="473"/>
      <c r="M23" s="471"/>
      <c r="N23" s="480"/>
      <c r="O23" s="470"/>
      <c r="P23" s="473"/>
      <c r="Q23" s="471"/>
      <c r="R23" s="480"/>
      <c r="S23" s="470"/>
      <c r="T23" s="473"/>
      <c r="U23" s="471"/>
      <c r="V23" s="480"/>
      <c r="W23" s="116"/>
      <c r="X23" s="117"/>
      <c r="Y23" s="118"/>
      <c r="Z23" s="119"/>
      <c r="AA23" s="500"/>
      <c r="AB23" s="501"/>
      <c r="AC23" s="118"/>
      <c r="AD23" s="110"/>
    </row>
    <row r="24" spans="1:39" x14ac:dyDescent="0.3">
      <c r="A24" s="273"/>
      <c r="B24" s="100" t="s">
        <v>477</v>
      </c>
      <c r="C24" s="470"/>
      <c r="D24" s="465"/>
      <c r="E24" s="465"/>
      <c r="F24" s="466"/>
      <c r="G24" s="470"/>
      <c r="H24" s="465"/>
      <c r="I24" s="465"/>
      <c r="J24" s="466"/>
      <c r="K24" s="481"/>
      <c r="L24" s="482"/>
      <c r="M24" s="483"/>
      <c r="N24" s="484"/>
      <c r="O24" s="481"/>
      <c r="P24" s="482"/>
      <c r="Q24" s="483"/>
      <c r="R24" s="484"/>
      <c r="S24" s="481"/>
      <c r="T24" s="482"/>
      <c r="U24" s="483"/>
      <c r="V24" s="484"/>
      <c r="W24" s="101">
        <f>V24-N24</f>
        <v>0</v>
      </c>
      <c r="X24" s="102">
        <f>U24-M24</f>
        <v>0</v>
      </c>
      <c r="Y24" s="103" t="e">
        <f>((V24-N24)/N24)</f>
        <v>#DIV/0!</v>
      </c>
      <c r="Z24" s="104" t="e">
        <f>((U24-M24)/M24)</f>
        <v>#DIV/0!</v>
      </c>
      <c r="AA24" s="492">
        <f t="shared" ref="AA24:AB26" si="13">U24-Q24</f>
        <v>0</v>
      </c>
      <c r="AB24" s="493">
        <f t="shared" si="13"/>
        <v>0</v>
      </c>
      <c r="AC24" s="103" t="e">
        <f t="shared" ref="AC24:AD26" si="14">((U24-Q24)/Q24)</f>
        <v>#DIV/0!</v>
      </c>
      <c r="AD24" s="104" t="e">
        <f t="shared" si="14"/>
        <v>#DIV/0!</v>
      </c>
    </row>
    <row r="25" spans="1:39" ht="17.25" thickBot="1" x14ac:dyDescent="0.35">
      <c r="A25" s="273"/>
      <c r="B25" s="106" t="s">
        <v>227</v>
      </c>
      <c r="C25" s="470">
        <f t="shared" ref="C25:V25" si="15">SUM(C24)</f>
        <v>0</v>
      </c>
      <c r="D25" s="471">
        <f t="shared" si="15"/>
        <v>0</v>
      </c>
      <c r="E25" s="471">
        <f t="shared" si="15"/>
        <v>0</v>
      </c>
      <c r="F25" s="472">
        <f t="shared" si="15"/>
        <v>0</v>
      </c>
      <c r="G25" s="470">
        <f t="shared" si="15"/>
        <v>0</v>
      </c>
      <c r="H25" s="471">
        <f>SUM(H24)</f>
        <v>0</v>
      </c>
      <c r="I25" s="471">
        <f>SUM(I24)</f>
        <v>0</v>
      </c>
      <c r="J25" s="472">
        <f>SUM(J24)</f>
        <v>0</v>
      </c>
      <c r="K25" s="470">
        <f t="shared" si="15"/>
        <v>0</v>
      </c>
      <c r="L25" s="473">
        <f t="shared" si="15"/>
        <v>0</v>
      </c>
      <c r="M25" s="471">
        <f t="shared" si="15"/>
        <v>0</v>
      </c>
      <c r="N25" s="471">
        <f t="shared" si="15"/>
        <v>0</v>
      </c>
      <c r="O25" s="470">
        <f t="shared" si="15"/>
        <v>0</v>
      </c>
      <c r="P25" s="473">
        <f t="shared" si="15"/>
        <v>0</v>
      </c>
      <c r="Q25" s="471">
        <f t="shared" si="15"/>
        <v>0</v>
      </c>
      <c r="R25" s="471">
        <f t="shared" si="15"/>
        <v>0</v>
      </c>
      <c r="S25" s="470">
        <f t="shared" si="15"/>
        <v>0</v>
      </c>
      <c r="T25" s="473">
        <f t="shared" si="15"/>
        <v>0</v>
      </c>
      <c r="U25" s="471">
        <f t="shared" si="15"/>
        <v>0</v>
      </c>
      <c r="V25" s="471">
        <f t="shared" si="15"/>
        <v>0</v>
      </c>
      <c r="W25" s="107">
        <f>V25-N25</f>
        <v>0</v>
      </c>
      <c r="X25" s="117">
        <f>U25-M25</f>
        <v>0</v>
      </c>
      <c r="Y25" s="118" t="e">
        <f>((V25-N25)/N25)</f>
        <v>#DIV/0!</v>
      </c>
      <c r="Z25" s="119" t="e">
        <f>((U25-M25)/M25)</f>
        <v>#DIV/0!</v>
      </c>
      <c r="AA25" s="502">
        <f t="shared" si="13"/>
        <v>0</v>
      </c>
      <c r="AB25" s="501">
        <f t="shared" si="13"/>
        <v>0</v>
      </c>
      <c r="AC25" s="118" t="e">
        <f t="shared" si="14"/>
        <v>#DIV/0!</v>
      </c>
      <c r="AD25" s="119" t="e">
        <f t="shared" si="14"/>
        <v>#DIV/0!</v>
      </c>
    </row>
    <row r="26" spans="1:39" ht="17.25" thickBot="1" x14ac:dyDescent="0.35">
      <c r="A26" s="273"/>
      <c r="B26" s="248" t="s">
        <v>37</v>
      </c>
      <c r="C26" s="487">
        <f>C9+C14+C22+C25</f>
        <v>1211884</v>
      </c>
      <c r="D26" s="488">
        <f>(D22*$C22+D14*$C14+D9*$C9+$C25*D25)/$C26</f>
        <v>187.87943667875805</v>
      </c>
      <c r="E26" s="488">
        <f>(E22*$C22+E14*$C14+E9*$C9+$C25*E25)/$C26</f>
        <v>306.07210267334165</v>
      </c>
      <c r="F26" s="489">
        <f>F9+F14+F22+F25</f>
        <v>598611967.31617999</v>
      </c>
      <c r="G26" s="487">
        <f>G9+G14+G22+G25</f>
        <v>1758746</v>
      </c>
      <c r="H26" s="488">
        <f>(H22*$G22+H14*$G14+H9*$G9+$G25*H25)/$G26</f>
        <v>190.95527453083051</v>
      </c>
      <c r="I26" s="488">
        <f>(I22*$G22+I14*$G14+I9*$G9+$G25*I25)/$G26</f>
        <v>314.30103474903905</v>
      </c>
      <c r="J26" s="489">
        <f>J9+J14+J22+J25</f>
        <v>888617512.92073345</v>
      </c>
      <c r="K26" s="487">
        <f>K9+K14+K22+K25</f>
        <v>2988374.2176000006</v>
      </c>
      <c r="L26" s="490">
        <f>(L22*$K22+L14*$K14+L9*$K9+$K25*L25)/$K26</f>
        <v>135.05048849408195</v>
      </c>
      <c r="M26" s="488">
        <f>(M22*$K22+M14*$K14+M9*$K9+$K25*M25)/$K26</f>
        <v>255.29605348238294</v>
      </c>
      <c r="N26" s="491">
        <f>N9+N14+N22+N25</f>
        <v>1166501541.9717841</v>
      </c>
      <c r="O26" s="487">
        <f>O9+O14+O22+O25</f>
        <v>2988374.2176000006</v>
      </c>
      <c r="P26" s="490">
        <f>(P22*$O22+P14*$O14+P9*$O9+$O25*P25)/$O26</f>
        <v>124.656462111755</v>
      </c>
      <c r="Q26" s="488">
        <f>(Q22*$O22+Q14*$O14+Q9*$O9+$O25*Q25)/$O26</f>
        <v>247.5663252171984</v>
      </c>
      <c r="R26" s="491">
        <f>R9+R14+R22+R25</f>
        <v>1112340980.8570526</v>
      </c>
      <c r="S26" s="487">
        <f>S9+S14+S22+S25</f>
        <v>3418020.5382719999</v>
      </c>
      <c r="T26" s="490">
        <f>(T22*$S22+T14*$S14+T9*$S9+$S25*T25)/$S26</f>
        <v>141.25733674223542</v>
      </c>
      <c r="U26" s="488">
        <f>(U22*$S22+U14*$S14+U9*$S9+$S25*U25)/$S26</f>
        <v>274.40351238382647</v>
      </c>
      <c r="V26" s="491">
        <f>V9+V14+V22+V25</f>
        <v>1420737319.2684588</v>
      </c>
      <c r="W26" s="249">
        <f>V26-N26</f>
        <v>254235777.29667473</v>
      </c>
      <c r="X26" s="250">
        <f>U26-M26</f>
        <v>19.107458901443522</v>
      </c>
      <c r="Y26" s="251">
        <f>((V26-N26)/N26)</f>
        <v>0.21794722779957054</v>
      </c>
      <c r="Z26" s="252">
        <f>((U26-M26)/M26)</f>
        <v>7.4844317570941454E-2</v>
      </c>
      <c r="AA26" s="503">
        <f t="shared" si="13"/>
        <v>26.83718716662807</v>
      </c>
      <c r="AB26" s="504">
        <f t="shared" si="13"/>
        <v>308396338.41140628</v>
      </c>
      <c r="AC26" s="251">
        <f t="shared" si="14"/>
        <v>0.10840402927612586</v>
      </c>
      <c r="AD26" s="252">
        <f t="shared" si="14"/>
        <v>0.27724982151946664</v>
      </c>
    </row>
    <row r="27" spans="1:39" x14ac:dyDescent="0.3">
      <c r="B27" s="105"/>
      <c r="C27" s="120"/>
      <c r="D27" s="120"/>
      <c r="E27" s="121"/>
      <c r="F27" s="121"/>
      <c r="G27" s="121"/>
      <c r="H27" s="121"/>
      <c r="I27" s="121"/>
      <c r="J27" s="121"/>
      <c r="K27" s="121"/>
      <c r="L27" s="121"/>
      <c r="M27" s="121"/>
      <c r="N27" s="121"/>
      <c r="O27" s="121"/>
      <c r="P27" s="121"/>
      <c r="Q27" s="121"/>
      <c r="R27" s="121"/>
      <c r="S27" s="121"/>
      <c r="T27" s="121"/>
      <c r="U27" s="121"/>
      <c r="V27" s="121"/>
    </row>
    <row r="28" spans="1:39" x14ac:dyDescent="0.3">
      <c r="B28" t="s">
        <v>228</v>
      </c>
      <c r="E28" s="122"/>
      <c r="F28" s="122"/>
      <c r="G28" s="122"/>
      <c r="H28" s="122"/>
      <c r="I28" s="122"/>
      <c r="J28" s="122"/>
      <c r="K28" s="122"/>
      <c r="L28" s="122"/>
      <c r="M28" s="122"/>
      <c r="N28" s="122"/>
      <c r="O28" s="122"/>
      <c r="P28" s="122"/>
      <c r="Q28" s="122"/>
      <c r="R28" s="122"/>
      <c r="S28" s="122"/>
      <c r="T28" s="122"/>
      <c r="U28" s="122"/>
      <c r="V28" s="122"/>
    </row>
    <row r="29" spans="1:39" x14ac:dyDescent="0.3">
      <c r="B29" t="s">
        <v>229</v>
      </c>
      <c r="E29" s="122"/>
      <c r="F29" s="122"/>
      <c r="G29" s="122"/>
      <c r="H29" s="122"/>
      <c r="I29" s="122"/>
      <c r="J29" s="122"/>
      <c r="K29" s="123"/>
      <c r="L29" s="122"/>
      <c r="M29" s="122"/>
      <c r="N29" s="122"/>
      <c r="O29" s="122"/>
      <c r="P29" s="122"/>
      <c r="Q29" s="122"/>
      <c r="R29" s="122"/>
      <c r="S29" s="122"/>
      <c r="T29" s="122"/>
      <c r="U29" s="122"/>
      <c r="V29" s="122"/>
    </row>
    <row r="30" spans="1:39" x14ac:dyDescent="0.3">
      <c r="B30" s="505" t="s">
        <v>597</v>
      </c>
      <c r="C30" s="239"/>
      <c r="D30" s="239"/>
      <c r="E30" s="239"/>
      <c r="F30" s="239"/>
      <c r="G30" s="239"/>
      <c r="H30" s="239"/>
      <c r="I30" s="239"/>
      <c r="J30" s="239"/>
      <c r="K30" s="239"/>
      <c r="L30" s="239"/>
      <c r="M30" s="239"/>
      <c r="N30" s="239"/>
      <c r="O30" s="239"/>
      <c r="P30" s="239"/>
      <c r="Q30" s="239"/>
      <c r="R30" s="239"/>
      <c r="S30" s="239"/>
      <c r="T30" s="239"/>
      <c r="U30" s="239"/>
      <c r="V30" s="239"/>
      <c r="W30" s="239"/>
      <c r="X30" s="239"/>
      <c r="Y30" s="239"/>
      <c r="Z30" s="239"/>
      <c r="AA30" s="239"/>
      <c r="AB30" s="239"/>
      <c r="AC30" s="239"/>
      <c r="AD30" s="239"/>
    </row>
    <row r="31" spans="1:39" ht="15.75" customHeight="1" x14ac:dyDescent="0.3">
      <c r="B31" s="239"/>
      <c r="C31" s="239"/>
      <c r="D31" s="239"/>
      <c r="E31" s="239"/>
      <c r="F31" s="239"/>
      <c r="G31" s="239"/>
      <c r="H31" s="239"/>
      <c r="I31" s="239"/>
      <c r="J31" s="239"/>
      <c r="K31" s="239"/>
      <c r="L31" s="239"/>
      <c r="M31" s="239"/>
      <c r="N31" s="239"/>
      <c r="O31" s="239"/>
      <c r="P31" s="239"/>
      <c r="Q31" s="239"/>
      <c r="R31" s="239"/>
      <c r="S31" s="239"/>
      <c r="T31" s="239"/>
      <c r="U31" s="239"/>
      <c r="V31" s="239"/>
      <c r="W31" s="239"/>
      <c r="X31" s="239"/>
      <c r="Y31" s="239"/>
      <c r="Z31" s="239"/>
      <c r="AA31" s="239"/>
      <c r="AB31" s="239"/>
      <c r="AD31" s="239"/>
      <c r="AM31" s="239"/>
    </row>
    <row r="32" spans="1:39" x14ac:dyDescent="0.3">
      <c r="E32" s="121"/>
      <c r="F32" s="121"/>
      <c r="G32" s="121"/>
      <c r="H32" s="121"/>
      <c r="I32" s="121"/>
      <c r="J32" s="121"/>
      <c r="K32" s="121"/>
      <c r="L32" s="121"/>
      <c r="M32" s="121"/>
      <c r="N32" s="121"/>
      <c r="O32" s="121"/>
      <c r="P32" s="121"/>
      <c r="Q32" s="121"/>
      <c r="R32" s="121"/>
      <c r="S32" s="121"/>
      <c r="T32" s="121"/>
      <c r="U32" s="121"/>
      <c r="V32" s="121"/>
    </row>
    <row r="33" spans="13:13" x14ac:dyDescent="0.3">
      <c r="M33" s="121"/>
    </row>
    <row r="34" spans="13:13" x14ac:dyDescent="0.3">
      <c r="M34" s="121"/>
    </row>
    <row r="35" spans="13:13" x14ac:dyDescent="0.3">
      <c r="M35" s="121"/>
    </row>
    <row r="36" spans="13:13" x14ac:dyDescent="0.3">
      <c r="M36" s="121"/>
    </row>
    <row r="37" spans="13:13" x14ac:dyDescent="0.3">
      <c r="M37" s="121"/>
    </row>
    <row r="38" spans="13:13" x14ac:dyDescent="0.3">
      <c r="M38" s="121"/>
    </row>
  </sheetData>
  <mergeCells count="9">
    <mergeCell ref="Y3:Z3"/>
    <mergeCell ref="AA3:AB3"/>
    <mergeCell ref="AC3:AD3"/>
    <mergeCell ref="S3:V3"/>
    <mergeCell ref="C3:F3"/>
    <mergeCell ref="G3:J3"/>
    <mergeCell ref="K3:N3"/>
    <mergeCell ref="O3:R3"/>
    <mergeCell ref="W3:X3"/>
  </mergeCells>
  <pageMargins left="0.5" right="0.5" top="0.5" bottom="0.5" header="0.3" footer="0.3"/>
  <pageSetup paperSize="3" scale="56" fitToWidth="0" orientation="landscape" r:id="rId1"/>
  <headerFooter>
    <oddFooter>&amp;L&amp;8OneCare Vermont&amp;R&amp;8&amp;F, &amp;A</oddFooter>
  </headerFooter>
  <colBreaks count="1" manualBreakCount="1">
    <brk id="6" max="1048575" man="1"/>
  </colBreaks>
  <legacy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T30"/>
  <sheetViews>
    <sheetView zoomScaleNormal="100" workbookViewId="0">
      <selection activeCell="A12" sqref="A12"/>
    </sheetView>
  </sheetViews>
  <sheetFormatPr defaultColWidth="9.140625" defaultRowHeight="16.5" x14ac:dyDescent="0.3"/>
  <cols>
    <col min="1" max="1" width="9.140625" style="12"/>
    <col min="2" max="2" width="64.7109375" customWidth="1"/>
    <col min="3" max="9" width="18.42578125" customWidth="1"/>
  </cols>
  <sheetData>
    <row r="1" spans="1:20" s="15" customFormat="1" x14ac:dyDescent="0.3">
      <c r="A1" s="12"/>
      <c r="B1" s="13" t="s">
        <v>491</v>
      </c>
      <c r="C1" s="157"/>
      <c r="D1" s="157"/>
      <c r="E1" s="157"/>
      <c r="F1" s="157"/>
      <c r="G1" s="157"/>
      <c r="H1" s="157"/>
      <c r="I1" s="157"/>
      <c r="J1" s="157"/>
      <c r="K1" s="159"/>
      <c r="L1" s="159"/>
      <c r="M1" s="159"/>
      <c r="N1" s="159"/>
      <c r="O1" s="159"/>
      <c r="P1" s="159"/>
      <c r="Q1" s="159"/>
      <c r="R1" s="159"/>
      <c r="S1" s="159"/>
      <c r="T1" s="159"/>
    </row>
    <row r="2" spans="1:20" s="15" customFormat="1" x14ac:dyDescent="0.3">
      <c r="A2" s="12"/>
      <c r="B2" s="13" t="s">
        <v>815</v>
      </c>
      <c r="C2" s="157"/>
      <c r="D2" s="157"/>
      <c r="E2" s="157"/>
      <c r="F2" s="157"/>
      <c r="G2" s="157"/>
      <c r="H2" s="157"/>
      <c r="I2" s="157"/>
      <c r="J2" s="157"/>
      <c r="K2" s="159"/>
      <c r="L2" s="159"/>
      <c r="M2" s="159"/>
      <c r="N2" s="159"/>
      <c r="O2" s="159"/>
      <c r="P2" s="159"/>
      <c r="Q2" s="159"/>
      <c r="R2" s="159"/>
      <c r="S2" s="159"/>
      <c r="T2" s="159"/>
    </row>
    <row r="3" spans="1:20" s="137" customFormat="1" ht="30.75" x14ac:dyDescent="0.3">
      <c r="A3" s="268"/>
      <c r="C3" s="510" t="s">
        <v>38</v>
      </c>
      <c r="D3" s="511" t="s">
        <v>529</v>
      </c>
      <c r="E3" s="511" t="s">
        <v>530</v>
      </c>
      <c r="F3" s="511" t="s">
        <v>222</v>
      </c>
      <c r="G3" s="512" t="s">
        <v>596</v>
      </c>
      <c r="H3" s="511" t="s">
        <v>600</v>
      </c>
      <c r="I3" s="511" t="s">
        <v>230</v>
      </c>
    </row>
    <row r="4" spans="1:20" ht="15" customHeight="1" x14ac:dyDescent="0.3">
      <c r="B4" s="513" t="s">
        <v>601</v>
      </c>
      <c r="C4" s="506">
        <v>293896828</v>
      </c>
      <c r="D4" s="506">
        <v>135091420</v>
      </c>
      <c r="E4" s="506">
        <v>30834739</v>
      </c>
      <c r="F4" s="506">
        <v>5988166</v>
      </c>
      <c r="G4" s="506">
        <v>0</v>
      </c>
      <c r="H4" s="506">
        <v>0</v>
      </c>
      <c r="I4" s="506">
        <v>465811153</v>
      </c>
    </row>
    <row r="5" spans="1:20" ht="15" customHeight="1" x14ac:dyDescent="0.3">
      <c r="B5" s="513" t="s">
        <v>398</v>
      </c>
      <c r="C5" s="506">
        <v>0</v>
      </c>
      <c r="D5" s="506">
        <v>0</v>
      </c>
      <c r="E5" s="506">
        <v>0</v>
      </c>
      <c r="F5" s="506">
        <v>0</v>
      </c>
      <c r="G5" s="506">
        <v>0</v>
      </c>
      <c r="H5" s="506">
        <v>-14935769.680260545</v>
      </c>
      <c r="I5" s="506">
        <v>-14935769.680260545</v>
      </c>
    </row>
    <row r="6" spans="1:20" ht="15" customHeight="1" x14ac:dyDescent="0.3">
      <c r="B6" s="125" t="s">
        <v>231</v>
      </c>
      <c r="C6" s="507">
        <v>293896828</v>
      </c>
      <c r="D6" s="507">
        <v>135091420</v>
      </c>
      <c r="E6" s="507">
        <v>30834739</v>
      </c>
      <c r="F6" s="507">
        <v>5988166</v>
      </c>
      <c r="G6" s="507">
        <v>0</v>
      </c>
      <c r="H6" s="507">
        <v>-14935769.680260545</v>
      </c>
      <c r="I6" s="507">
        <v>450875383.31973946</v>
      </c>
    </row>
    <row r="7" spans="1:20" ht="15" customHeight="1" x14ac:dyDescent="0.3">
      <c r="B7" s="126"/>
      <c r="C7" s="508"/>
      <c r="D7" s="508"/>
      <c r="E7" s="508"/>
      <c r="F7" s="508"/>
      <c r="G7" s="508"/>
      <c r="H7" s="508"/>
      <c r="I7" s="508"/>
    </row>
    <row r="8" spans="1:20" ht="15" customHeight="1" x14ac:dyDescent="0.3">
      <c r="B8" s="126" t="s">
        <v>605</v>
      </c>
      <c r="C8" s="506">
        <v>0</v>
      </c>
      <c r="D8" s="506">
        <v>0</v>
      </c>
      <c r="E8" s="506">
        <v>0</v>
      </c>
      <c r="F8" s="506">
        <v>0</v>
      </c>
      <c r="G8" s="506">
        <v>0</v>
      </c>
      <c r="H8" s="506">
        <v>0</v>
      </c>
      <c r="I8" s="506">
        <v>0</v>
      </c>
    </row>
    <row r="9" spans="1:20" ht="15" customHeight="1" x14ac:dyDescent="0.3">
      <c r="B9" s="126" t="s">
        <v>154</v>
      </c>
      <c r="C9" s="506">
        <v>1150879.7069640001</v>
      </c>
      <c r="D9" s="506">
        <v>1374889.1707200001</v>
      </c>
      <c r="E9" s="506">
        <v>0</v>
      </c>
      <c r="F9" s="506">
        <v>604741.87283024623</v>
      </c>
      <c r="G9" s="506">
        <v>1601119.8033656671</v>
      </c>
      <c r="H9" s="506">
        <v>0</v>
      </c>
      <c r="I9" s="506">
        <v>4731630.5538799129</v>
      </c>
    </row>
    <row r="10" spans="1:20" ht="15" customHeight="1" x14ac:dyDescent="0.3">
      <c r="B10" s="126" t="s">
        <v>606</v>
      </c>
      <c r="C10" s="506">
        <v>689447.76783801848</v>
      </c>
      <c r="D10" s="506">
        <v>823643.22182563203</v>
      </c>
      <c r="E10" s="506">
        <v>0</v>
      </c>
      <c r="F10" s="506">
        <v>78755.999284738966</v>
      </c>
      <c r="G10" s="506">
        <v>0</v>
      </c>
      <c r="H10" s="506">
        <v>0</v>
      </c>
      <c r="I10" s="506">
        <v>1591846.9889483894</v>
      </c>
    </row>
    <row r="11" spans="1:20" ht="15" customHeight="1" x14ac:dyDescent="0.3">
      <c r="B11" s="126" t="s">
        <v>232</v>
      </c>
      <c r="C11" s="506">
        <v>0</v>
      </c>
      <c r="D11" s="506">
        <v>0</v>
      </c>
      <c r="E11" s="506">
        <v>0</v>
      </c>
      <c r="F11" s="506">
        <v>0</v>
      </c>
      <c r="G11" s="506">
        <v>0</v>
      </c>
      <c r="H11" s="506">
        <v>1913975.3999999997</v>
      </c>
      <c r="I11" s="506">
        <v>1913975.3999999997</v>
      </c>
    </row>
    <row r="12" spans="1:20" ht="15" customHeight="1" x14ac:dyDescent="0.3">
      <c r="B12" s="126" t="s">
        <v>233</v>
      </c>
      <c r="C12" s="506">
        <v>0</v>
      </c>
      <c r="D12" s="506">
        <v>0</v>
      </c>
      <c r="E12" s="506">
        <v>0</v>
      </c>
      <c r="F12" s="506">
        <v>0</v>
      </c>
      <c r="G12" s="506">
        <v>0</v>
      </c>
      <c r="H12" s="506">
        <v>898539.59999999986</v>
      </c>
      <c r="I12" s="506">
        <v>898539.59999999986</v>
      </c>
    </row>
    <row r="13" spans="1:20" ht="15" customHeight="1" x14ac:dyDescent="0.3">
      <c r="B13" s="126" t="s">
        <v>234</v>
      </c>
      <c r="C13" s="506">
        <v>0</v>
      </c>
      <c r="D13" s="506">
        <v>0</v>
      </c>
      <c r="E13" s="506">
        <v>0</v>
      </c>
      <c r="F13" s="506">
        <v>0</v>
      </c>
      <c r="G13" s="506">
        <v>0</v>
      </c>
      <c r="H13" s="506">
        <v>0</v>
      </c>
      <c r="I13" s="506">
        <v>0</v>
      </c>
    </row>
    <row r="14" spans="1:20" ht="15" customHeight="1" x14ac:dyDescent="0.3">
      <c r="B14" s="126" t="s">
        <v>602</v>
      </c>
      <c r="C14" s="506">
        <v>0</v>
      </c>
      <c r="D14" s="506">
        <v>0</v>
      </c>
      <c r="E14" s="506">
        <v>0</v>
      </c>
      <c r="F14" s="506">
        <v>0</v>
      </c>
      <c r="G14" s="506">
        <v>0</v>
      </c>
      <c r="H14" s="506">
        <v>810000</v>
      </c>
      <c r="I14" s="506">
        <v>810000</v>
      </c>
    </row>
    <row r="15" spans="1:20" x14ac:dyDescent="0.3">
      <c r="B15" s="126" t="s">
        <v>235</v>
      </c>
      <c r="C15" s="507">
        <v>1840327.4748020186</v>
      </c>
      <c r="D15" s="507">
        <v>2198532.3925456321</v>
      </c>
      <c r="E15" s="507">
        <v>0</v>
      </c>
      <c r="F15" s="507">
        <v>683497.87211498525</v>
      </c>
      <c r="G15" s="507">
        <v>1601119.8033656671</v>
      </c>
      <c r="H15" s="507">
        <v>3622514.9999999995</v>
      </c>
      <c r="I15" s="507">
        <v>9945992.5428283028</v>
      </c>
      <c r="J15" s="272"/>
    </row>
    <row r="16" spans="1:20" x14ac:dyDescent="0.3">
      <c r="B16" s="126" t="s">
        <v>236</v>
      </c>
      <c r="C16" s="506">
        <v>0</v>
      </c>
      <c r="D16" s="506">
        <v>0</v>
      </c>
      <c r="E16" s="506">
        <v>0</v>
      </c>
      <c r="F16" s="506">
        <v>0</v>
      </c>
      <c r="G16" s="506">
        <v>0</v>
      </c>
      <c r="H16" s="506">
        <v>0</v>
      </c>
      <c r="I16" s="506">
        <v>0</v>
      </c>
      <c r="J16" s="272"/>
    </row>
    <row r="17" spans="2:10" ht="15" customHeight="1" thickBot="1" x14ac:dyDescent="0.35">
      <c r="B17" s="126" t="s">
        <v>237</v>
      </c>
      <c r="C17" s="509">
        <v>295737155.47480202</v>
      </c>
      <c r="D17" s="509">
        <v>137289952.39254564</v>
      </c>
      <c r="E17" s="509">
        <v>30834739</v>
      </c>
      <c r="F17" s="509">
        <v>6671663.8721149852</v>
      </c>
      <c r="G17" s="509">
        <v>1601119.8033656671</v>
      </c>
      <c r="H17" s="509">
        <v>-11313254.680260545</v>
      </c>
      <c r="I17" s="509">
        <v>460821375.86256772</v>
      </c>
      <c r="J17" s="272"/>
    </row>
    <row r="18" spans="2:10" ht="15" customHeight="1" thickTop="1" x14ac:dyDescent="0.3">
      <c r="B18" s="127"/>
      <c r="C18" s="272"/>
      <c r="D18" s="272"/>
      <c r="E18" s="272"/>
      <c r="F18" s="272"/>
      <c r="G18" s="272"/>
      <c r="H18" s="272"/>
      <c r="I18" s="272"/>
      <c r="J18" s="272"/>
    </row>
    <row r="19" spans="2:10" ht="15" customHeight="1" x14ac:dyDescent="0.3">
      <c r="B19" s="128" t="s">
        <v>603</v>
      </c>
      <c r="C19" s="129">
        <v>11793781.053118099</v>
      </c>
      <c r="D19" s="129">
        <v>4362792.1688886015</v>
      </c>
      <c r="E19" s="129">
        <v>558037.8314876901</v>
      </c>
      <c r="F19" s="129">
        <v>0</v>
      </c>
      <c r="G19" s="129">
        <v>0</v>
      </c>
      <c r="H19" s="129">
        <v>0</v>
      </c>
      <c r="I19" s="129">
        <v>16714611.053494392</v>
      </c>
      <c r="J19" s="272"/>
    </row>
    <row r="20" spans="2:10" ht="15" customHeight="1" x14ac:dyDescent="0.3">
      <c r="B20" s="272"/>
      <c r="C20" s="8"/>
      <c r="D20" s="8"/>
      <c r="E20" s="8"/>
      <c r="F20" s="8"/>
      <c r="G20" s="8"/>
      <c r="H20" s="8"/>
      <c r="I20" s="8"/>
    </row>
    <row r="21" spans="2:10" ht="15" customHeight="1" x14ac:dyDescent="0.3">
      <c r="B21" s="128" t="s">
        <v>604</v>
      </c>
      <c r="C21" s="129">
        <v>30099.690000000006</v>
      </c>
      <c r="D21" s="129">
        <v>37744.720000000001</v>
      </c>
      <c r="E21" s="129">
        <v>0</v>
      </c>
      <c r="F21" s="129">
        <v>16965.209920615111</v>
      </c>
      <c r="G21" s="129">
        <v>45847.267762614232</v>
      </c>
      <c r="H21" s="129">
        <v>0</v>
      </c>
      <c r="I21" s="130">
        <v>130656.88768322935</v>
      </c>
    </row>
    <row r="22" spans="2:10" ht="15" customHeight="1" x14ac:dyDescent="0.3"/>
    <row r="23" spans="2:10" ht="15" customHeight="1" x14ac:dyDescent="0.3">
      <c r="B23" s="272" t="s">
        <v>607</v>
      </c>
    </row>
    <row r="24" spans="2:10" ht="15" customHeight="1" x14ac:dyDescent="0.3"/>
    <row r="25" spans="2:10" ht="15" customHeight="1" x14ac:dyDescent="0.3"/>
    <row r="26" spans="2:10" ht="15" customHeight="1" x14ac:dyDescent="0.3">
      <c r="B26" s="272"/>
    </row>
    <row r="27" spans="2:10" ht="15" customHeight="1" x14ac:dyDescent="0.3">
      <c r="B27" s="272"/>
    </row>
    <row r="28" spans="2:10" ht="15" customHeight="1" x14ac:dyDescent="0.3">
      <c r="B28" s="272"/>
    </row>
    <row r="29" spans="2:10" ht="15" customHeight="1" x14ac:dyDescent="0.3">
      <c r="B29" s="272"/>
    </row>
    <row r="30" spans="2:10" ht="15" customHeight="1" x14ac:dyDescent="0.3">
      <c r="B30" s="272"/>
    </row>
  </sheetData>
  <pageMargins left="0.5" right="0.5" top="0.5" bottom="0.5" header="0.3" footer="0.3"/>
  <pageSetup scale="56" orientation="landscape" r:id="rId1"/>
  <headerFooter>
    <oddFooter>&amp;L&amp;8OneCare Vermont&amp;R&amp;8&amp;F, &amp;A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L16"/>
  <sheetViews>
    <sheetView zoomScaleNormal="100" workbookViewId="0">
      <selection activeCell="A12" sqref="A12"/>
    </sheetView>
  </sheetViews>
  <sheetFormatPr defaultRowHeight="15" x14ac:dyDescent="0.25"/>
  <cols>
    <col min="1" max="1" width="12.85546875" style="272" bestFit="1" customWidth="1"/>
    <col min="2" max="2" width="20.42578125" style="272" bestFit="1" customWidth="1"/>
    <col min="3" max="3" width="25.140625" style="272" bestFit="1" customWidth="1"/>
    <col min="4" max="4" width="4.85546875" style="272" bestFit="1" customWidth="1"/>
    <col min="5" max="5" width="17.42578125" style="272" customWidth="1"/>
    <col min="6" max="6" width="11.85546875" style="272" customWidth="1"/>
    <col min="7" max="7" width="9.140625" style="272"/>
    <col min="8" max="8" width="23.85546875" style="272" bestFit="1" customWidth="1"/>
    <col min="9" max="16384" width="9.140625" style="272"/>
  </cols>
  <sheetData>
    <row r="1" spans="1:12" x14ac:dyDescent="0.25">
      <c r="A1" s="272" t="s">
        <v>335</v>
      </c>
      <c r="B1" s="272" t="s">
        <v>3</v>
      </c>
      <c r="C1" s="272" t="s">
        <v>336</v>
      </c>
      <c r="D1" s="272" t="s">
        <v>337</v>
      </c>
      <c r="E1" s="272" t="s">
        <v>338</v>
      </c>
      <c r="F1" s="272" t="s">
        <v>339</v>
      </c>
      <c r="G1" s="272" t="s">
        <v>368</v>
      </c>
      <c r="H1" s="272" t="s">
        <v>625</v>
      </c>
      <c r="L1" s="272" t="s">
        <v>366</v>
      </c>
    </row>
    <row r="2" spans="1:12" x14ac:dyDescent="0.25">
      <c r="A2" s="272" t="s">
        <v>453</v>
      </c>
      <c r="B2" s="272" t="s">
        <v>361</v>
      </c>
      <c r="C2" s="272" t="s">
        <v>340</v>
      </c>
      <c r="D2" s="272" t="s">
        <v>341</v>
      </c>
      <c r="E2" s="269" t="s">
        <v>338</v>
      </c>
      <c r="F2" s="272" t="s">
        <v>342</v>
      </c>
      <c r="G2" s="272" t="s">
        <v>341</v>
      </c>
      <c r="H2" s="272" t="s">
        <v>343</v>
      </c>
    </row>
    <row r="3" spans="1:12" x14ac:dyDescent="0.25">
      <c r="A3" s="272" t="s">
        <v>45</v>
      </c>
      <c r="B3" s="272" t="s">
        <v>344</v>
      </c>
      <c r="C3" s="272" t="s">
        <v>345</v>
      </c>
      <c r="D3" s="272" t="s">
        <v>346</v>
      </c>
      <c r="E3" s="269" t="s">
        <v>347</v>
      </c>
      <c r="F3" s="272" t="s">
        <v>348</v>
      </c>
      <c r="G3" s="272" t="s">
        <v>346</v>
      </c>
      <c r="H3" s="272" t="s">
        <v>345</v>
      </c>
    </row>
    <row r="4" spans="1:12" x14ac:dyDescent="0.25">
      <c r="A4" s="272" t="s">
        <v>46</v>
      </c>
      <c r="B4" s="272" t="s">
        <v>349</v>
      </c>
      <c r="C4" s="272" t="s">
        <v>350</v>
      </c>
      <c r="E4" s="269" t="s">
        <v>490</v>
      </c>
      <c r="H4" s="272" t="s">
        <v>351</v>
      </c>
    </row>
    <row r="5" spans="1:12" x14ac:dyDescent="0.25">
      <c r="A5" s="272" t="s">
        <v>47</v>
      </c>
      <c r="B5" s="272" t="s">
        <v>352</v>
      </c>
      <c r="C5" s="272" t="s">
        <v>353</v>
      </c>
      <c r="E5" s="269" t="s">
        <v>492</v>
      </c>
      <c r="H5" s="272" t="s">
        <v>355</v>
      </c>
    </row>
    <row r="6" spans="1:12" x14ac:dyDescent="0.25">
      <c r="A6" s="272" t="s">
        <v>48</v>
      </c>
      <c r="B6" s="272" t="s">
        <v>343</v>
      </c>
      <c r="C6" s="272" t="s">
        <v>357</v>
      </c>
      <c r="E6" s="269" t="s">
        <v>493</v>
      </c>
      <c r="H6" s="272" t="s">
        <v>357</v>
      </c>
    </row>
    <row r="7" spans="1:12" x14ac:dyDescent="0.25">
      <c r="A7" s="272" t="s">
        <v>49</v>
      </c>
      <c r="B7" s="272" t="s">
        <v>358</v>
      </c>
      <c r="C7" s="272" t="s">
        <v>359</v>
      </c>
      <c r="E7" s="269" t="s">
        <v>354</v>
      </c>
      <c r="H7" s="272" t="s">
        <v>359</v>
      </c>
    </row>
    <row r="8" spans="1:12" x14ac:dyDescent="0.25">
      <c r="A8" s="272" t="s">
        <v>50</v>
      </c>
      <c r="B8" s="272" t="s">
        <v>360</v>
      </c>
      <c r="C8" s="272" t="s">
        <v>361</v>
      </c>
      <c r="E8" s="269" t="s">
        <v>356</v>
      </c>
      <c r="H8" s="272" t="s">
        <v>361</v>
      </c>
    </row>
    <row r="9" spans="1:12" x14ac:dyDescent="0.25">
      <c r="A9" s="272" t="s">
        <v>51</v>
      </c>
      <c r="B9" s="272" t="s">
        <v>362</v>
      </c>
      <c r="C9" s="272" t="s">
        <v>8</v>
      </c>
      <c r="E9" s="269"/>
      <c r="H9" s="272" t="s">
        <v>8</v>
      </c>
    </row>
    <row r="10" spans="1:12" x14ac:dyDescent="0.25">
      <c r="A10" s="272" t="s">
        <v>52</v>
      </c>
      <c r="B10" s="272" t="s">
        <v>363</v>
      </c>
    </row>
    <row r="11" spans="1:12" x14ac:dyDescent="0.25">
      <c r="A11" s="272" t="s">
        <v>53</v>
      </c>
      <c r="B11" s="272" t="s">
        <v>364</v>
      </c>
    </row>
    <row r="12" spans="1:12" x14ac:dyDescent="0.25">
      <c r="A12" s="272" t="s">
        <v>55</v>
      </c>
      <c r="B12" s="272" t="s">
        <v>365</v>
      </c>
    </row>
    <row r="13" spans="1:12" x14ac:dyDescent="0.25">
      <c r="A13" s="272" t="s">
        <v>54</v>
      </c>
      <c r="B13" s="272" t="s">
        <v>8</v>
      </c>
    </row>
    <row r="14" spans="1:12" x14ac:dyDescent="0.25">
      <c r="A14" s="272" t="s">
        <v>464</v>
      </c>
    </row>
    <row r="15" spans="1:12" x14ac:dyDescent="0.25">
      <c r="A15" s="272" t="s">
        <v>455</v>
      </c>
    </row>
    <row r="16" spans="1:12" x14ac:dyDescent="0.25">
      <c r="A16" s="272" t="s">
        <v>462</v>
      </c>
    </row>
  </sheetData>
  <pageMargins left="0.5" right="0.5" top="0.5" bottom="0.5" header="0.3" footer="0.3"/>
  <pageSetup scale="56" orientation="portrait" horizontalDpi="1200" verticalDpi="1200" r:id="rId1"/>
  <headerFooter>
    <oddFooter>&amp;L&amp;8OneCare Vermont&amp;R&amp;8&amp;F, &amp;A</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T32"/>
  <sheetViews>
    <sheetView zoomScaleNormal="100" workbookViewId="0">
      <selection activeCell="A12" sqref="A12"/>
    </sheetView>
  </sheetViews>
  <sheetFormatPr defaultColWidth="9.28515625" defaultRowHeight="16.5" x14ac:dyDescent="0.3"/>
  <cols>
    <col min="1" max="1" width="9.140625" style="273"/>
    <col min="2" max="2" width="63.7109375" style="272" customWidth="1"/>
    <col min="3" max="9" width="18.7109375" style="272" customWidth="1"/>
    <col min="10" max="10" width="11.28515625" style="272" bestFit="1" customWidth="1"/>
    <col min="11" max="16384" width="9.28515625" style="272"/>
  </cols>
  <sheetData>
    <row r="1" spans="1:20" s="15" customFormat="1" x14ac:dyDescent="0.3">
      <c r="A1" s="273"/>
      <c r="B1" s="13" t="s">
        <v>491</v>
      </c>
      <c r="C1" s="157"/>
      <c r="D1" s="157"/>
      <c r="E1" s="157"/>
      <c r="F1" s="157"/>
      <c r="G1" s="157"/>
      <c r="H1" s="157"/>
      <c r="I1" s="157"/>
      <c r="J1" s="157"/>
      <c r="K1" s="159"/>
      <c r="L1" s="159"/>
      <c r="M1" s="159"/>
      <c r="N1" s="159"/>
      <c r="O1" s="159"/>
      <c r="P1" s="159"/>
      <c r="Q1" s="159"/>
      <c r="R1" s="159"/>
      <c r="S1" s="159"/>
      <c r="T1" s="159"/>
    </row>
    <row r="2" spans="1:20" s="15" customFormat="1" x14ac:dyDescent="0.3">
      <c r="A2" s="268"/>
      <c r="B2" s="13" t="s">
        <v>816</v>
      </c>
      <c r="C2" s="157"/>
      <c r="D2" s="157"/>
      <c r="E2" s="157"/>
      <c r="F2" s="157"/>
      <c r="G2" s="157"/>
      <c r="H2" s="157"/>
      <c r="I2" s="157"/>
      <c r="J2" s="157"/>
      <c r="K2" s="159"/>
      <c r="L2" s="159"/>
      <c r="M2" s="159"/>
      <c r="N2" s="159"/>
      <c r="O2" s="159"/>
      <c r="P2" s="159"/>
      <c r="Q2" s="159"/>
      <c r="R2" s="159"/>
      <c r="S2" s="159"/>
      <c r="T2" s="159"/>
    </row>
    <row r="3" spans="1:20" s="90" customFormat="1" ht="30.75" x14ac:dyDescent="0.3">
      <c r="A3" s="518"/>
      <c r="C3" s="510" t="s">
        <v>38</v>
      </c>
      <c r="D3" s="511" t="s">
        <v>529</v>
      </c>
      <c r="E3" s="511" t="s">
        <v>530</v>
      </c>
      <c r="F3" s="511" t="s">
        <v>222</v>
      </c>
      <c r="G3" s="512" t="s">
        <v>596</v>
      </c>
      <c r="H3" s="511" t="s">
        <v>600</v>
      </c>
      <c r="I3" s="511" t="s">
        <v>230</v>
      </c>
    </row>
    <row r="4" spans="1:20" s="18" customFormat="1" ht="15" customHeight="1" x14ac:dyDescent="0.3">
      <c r="A4" s="273"/>
      <c r="B4" s="513" t="s">
        <v>601</v>
      </c>
      <c r="C4" s="508">
        <v>144221876</v>
      </c>
      <c r="D4" s="506">
        <v>50144693</v>
      </c>
      <c r="E4" s="506">
        <v>11445572</v>
      </c>
      <c r="F4" s="506">
        <v>0</v>
      </c>
      <c r="G4" s="506">
        <v>0</v>
      </c>
      <c r="H4" s="506">
        <v>0</v>
      </c>
      <c r="I4" s="506">
        <v>205812141</v>
      </c>
    </row>
    <row r="5" spans="1:20" s="18" customFormat="1" ht="15" customHeight="1" x14ac:dyDescent="0.3">
      <c r="A5" s="273"/>
      <c r="B5" s="513" t="s">
        <v>398</v>
      </c>
      <c r="C5" s="508">
        <v>0</v>
      </c>
      <c r="D5" s="506">
        <v>0</v>
      </c>
      <c r="E5" s="506">
        <v>0</v>
      </c>
      <c r="F5" s="506">
        <v>0</v>
      </c>
      <c r="G5" s="506">
        <v>0</v>
      </c>
      <c r="H5" s="506">
        <v>-6460348.3878693804</v>
      </c>
      <c r="I5" s="506">
        <v>-6460348.3878693804</v>
      </c>
    </row>
    <row r="6" spans="1:20" ht="15" customHeight="1" x14ac:dyDescent="0.3">
      <c r="B6" s="125" t="s">
        <v>231</v>
      </c>
      <c r="C6" s="507">
        <v>144221876</v>
      </c>
      <c r="D6" s="507">
        <v>50144693</v>
      </c>
      <c r="E6" s="507">
        <v>11445572</v>
      </c>
      <c r="F6" s="507">
        <v>0</v>
      </c>
      <c r="G6" s="507">
        <v>0</v>
      </c>
      <c r="H6" s="507">
        <v>-6460348.3878693804</v>
      </c>
      <c r="I6" s="507">
        <v>199351792.61213061</v>
      </c>
      <c r="J6" s="18"/>
      <c r="K6" s="18"/>
    </row>
    <row r="7" spans="1:20" ht="15" customHeight="1" x14ac:dyDescent="0.3">
      <c r="B7" s="126"/>
      <c r="C7" s="508"/>
      <c r="D7" s="508"/>
      <c r="E7" s="508"/>
      <c r="F7" s="508"/>
      <c r="G7" s="508"/>
      <c r="H7" s="508"/>
      <c r="I7" s="508"/>
      <c r="J7" s="18"/>
      <c r="K7" s="18"/>
    </row>
    <row r="8" spans="1:20" ht="15" customHeight="1" x14ac:dyDescent="0.3">
      <c r="B8" s="126" t="s">
        <v>605</v>
      </c>
      <c r="C8" s="508">
        <v>0</v>
      </c>
      <c r="D8" s="508">
        <v>0</v>
      </c>
      <c r="E8" s="508">
        <v>0</v>
      </c>
      <c r="F8" s="508">
        <v>0</v>
      </c>
      <c r="G8" s="508">
        <v>0</v>
      </c>
      <c r="H8" s="508">
        <v>0</v>
      </c>
      <c r="I8" s="508">
        <v>0</v>
      </c>
    </row>
    <row r="9" spans="1:20" ht="15" customHeight="1" x14ac:dyDescent="0.3">
      <c r="B9" s="126" t="s">
        <v>154</v>
      </c>
      <c r="C9" s="508">
        <v>460934.74627200002</v>
      </c>
      <c r="D9" s="508">
        <v>263665.9584</v>
      </c>
      <c r="E9" s="508">
        <v>0</v>
      </c>
      <c r="F9" s="508">
        <v>172123.84020000004</v>
      </c>
      <c r="G9" s="508">
        <v>598612.21906259935</v>
      </c>
      <c r="H9" s="508">
        <v>0</v>
      </c>
      <c r="I9" s="508">
        <v>1495336.7639345995</v>
      </c>
    </row>
    <row r="10" spans="1:20" ht="15" customHeight="1" x14ac:dyDescent="0.3">
      <c r="B10" s="126" t="s">
        <v>606</v>
      </c>
      <c r="C10" s="508">
        <v>276128.27823208325</v>
      </c>
      <c r="D10" s="508">
        <v>157952.13467904003</v>
      </c>
      <c r="E10" s="508">
        <v>0</v>
      </c>
      <c r="F10" s="508">
        <v>22415.820112200003</v>
      </c>
      <c r="G10" s="508">
        <v>0</v>
      </c>
      <c r="H10" s="508">
        <v>0</v>
      </c>
      <c r="I10" s="508">
        <v>456496.23302332324</v>
      </c>
    </row>
    <row r="11" spans="1:20" ht="15" customHeight="1" x14ac:dyDescent="0.3">
      <c r="B11" s="126" t="s">
        <v>232</v>
      </c>
      <c r="C11" s="508">
        <v>0</v>
      </c>
      <c r="D11" s="508">
        <v>0</v>
      </c>
      <c r="E11" s="508">
        <v>0</v>
      </c>
      <c r="F11" s="508">
        <v>0</v>
      </c>
      <c r="G11" s="508">
        <v>0</v>
      </c>
      <c r="H11" s="508">
        <v>630050.15999999992</v>
      </c>
      <c r="I11" s="508">
        <v>630050.15999999992</v>
      </c>
    </row>
    <row r="12" spans="1:20" ht="15" customHeight="1" x14ac:dyDescent="0.3">
      <c r="B12" s="126" t="s">
        <v>233</v>
      </c>
      <c r="C12" s="508">
        <v>0</v>
      </c>
      <c r="D12" s="508">
        <v>0</v>
      </c>
      <c r="E12" s="508">
        <v>0</v>
      </c>
      <c r="F12" s="508">
        <v>0</v>
      </c>
      <c r="G12" s="508">
        <v>0</v>
      </c>
      <c r="H12" s="508">
        <v>283957.79999999993</v>
      </c>
      <c r="I12" s="508">
        <v>283957.79999999993</v>
      </c>
    </row>
    <row r="13" spans="1:20" ht="15" customHeight="1" x14ac:dyDescent="0.3">
      <c r="B13" s="126" t="s">
        <v>234</v>
      </c>
      <c r="C13" s="508">
        <v>0</v>
      </c>
      <c r="D13" s="508">
        <v>0</v>
      </c>
      <c r="E13" s="508">
        <v>0</v>
      </c>
      <c r="F13" s="508">
        <v>0</v>
      </c>
      <c r="G13" s="508">
        <v>0</v>
      </c>
      <c r="H13" s="508">
        <v>0</v>
      </c>
      <c r="I13" s="508">
        <v>0</v>
      </c>
    </row>
    <row r="14" spans="1:20" ht="15" customHeight="1" x14ac:dyDescent="0.3">
      <c r="B14" s="126" t="s">
        <v>602</v>
      </c>
      <c r="C14" s="508">
        <v>0</v>
      </c>
      <c r="D14" s="508">
        <v>0</v>
      </c>
      <c r="E14" s="508">
        <v>0</v>
      </c>
      <c r="F14" s="508">
        <v>0</v>
      </c>
      <c r="G14" s="508">
        <v>0</v>
      </c>
      <c r="H14" s="508">
        <v>90000</v>
      </c>
      <c r="I14" s="508">
        <v>90000</v>
      </c>
    </row>
    <row r="15" spans="1:20" ht="15" customHeight="1" x14ac:dyDescent="0.3">
      <c r="B15" s="126" t="s">
        <v>235</v>
      </c>
      <c r="C15" s="507">
        <v>737063.02450408321</v>
      </c>
      <c r="D15" s="507">
        <v>421618.09307904006</v>
      </c>
      <c r="E15" s="507">
        <v>0</v>
      </c>
      <c r="F15" s="507">
        <v>194539.66031220002</v>
      </c>
      <c r="G15" s="507">
        <v>598612.21906259935</v>
      </c>
      <c r="H15" s="507">
        <v>1004007.9599999998</v>
      </c>
      <c r="I15" s="507">
        <v>2955840.9569579223</v>
      </c>
    </row>
    <row r="16" spans="1:20" ht="15" customHeight="1" x14ac:dyDescent="0.3">
      <c r="B16" s="126" t="s">
        <v>236</v>
      </c>
      <c r="C16" s="508">
        <v>0</v>
      </c>
      <c r="D16" s="508">
        <v>0</v>
      </c>
      <c r="E16" s="508"/>
      <c r="F16" s="508">
        <v>0</v>
      </c>
      <c r="G16" s="508">
        <v>0</v>
      </c>
      <c r="H16" s="508"/>
      <c r="I16" s="508">
        <v>0</v>
      </c>
    </row>
    <row r="17" spans="2:9" ht="15" customHeight="1" thickBot="1" x14ac:dyDescent="0.35">
      <c r="B17" s="126" t="s">
        <v>237</v>
      </c>
      <c r="C17" s="509">
        <v>144958939.0245041</v>
      </c>
      <c r="D17" s="509">
        <v>50566311.093079038</v>
      </c>
      <c r="E17" s="509">
        <v>11445572</v>
      </c>
      <c r="F17" s="509">
        <v>194539.66031220002</v>
      </c>
      <c r="G17" s="509">
        <v>598612.21906259935</v>
      </c>
      <c r="H17" s="509">
        <v>-5456340.4278693805</v>
      </c>
      <c r="I17" s="509">
        <v>202307633.56908855</v>
      </c>
    </row>
    <row r="18" spans="2:9" ht="15" customHeight="1" thickTop="1" x14ac:dyDescent="0.3">
      <c r="B18" s="127"/>
      <c r="C18" s="514"/>
      <c r="D18" s="514"/>
      <c r="E18" s="514"/>
      <c r="F18" s="514"/>
      <c r="G18" s="514"/>
      <c r="H18" s="514"/>
      <c r="I18" s="514"/>
    </row>
    <row r="19" spans="2:9" ht="15" customHeight="1" x14ac:dyDescent="0.3">
      <c r="B19" s="128" t="s">
        <v>603</v>
      </c>
      <c r="C19" s="515">
        <v>5003548.623512987</v>
      </c>
      <c r="D19" s="515">
        <v>1061551.8237076183</v>
      </c>
      <c r="E19" s="515">
        <v>120052.56522825747</v>
      </c>
      <c r="F19" s="515">
        <v>0</v>
      </c>
      <c r="G19" s="515">
        <v>0</v>
      </c>
      <c r="H19" s="515">
        <v>0</v>
      </c>
      <c r="I19" s="515">
        <v>6185153.0124488622</v>
      </c>
    </row>
    <row r="20" spans="2:9" ht="15" customHeight="1" x14ac:dyDescent="0.3">
      <c r="I20" s="18"/>
    </row>
    <row r="21" spans="2:9" ht="15" customHeight="1" x14ac:dyDescent="0.3">
      <c r="B21" s="128" t="s">
        <v>604</v>
      </c>
      <c r="C21" s="130">
        <v>12055.12</v>
      </c>
      <c r="D21" s="130">
        <v>7238.4000000000005</v>
      </c>
      <c r="E21" s="130">
        <v>0</v>
      </c>
      <c r="F21" s="130">
        <v>4828.7</v>
      </c>
      <c r="G21" s="130">
        <v>17377.400000000001</v>
      </c>
      <c r="H21" s="130">
        <v>0</v>
      </c>
      <c r="I21" s="130">
        <v>41499.620000000003</v>
      </c>
    </row>
    <row r="22" spans="2:9" ht="15" customHeight="1" x14ac:dyDescent="0.3"/>
    <row r="23" spans="2:9" ht="15" customHeight="1" x14ac:dyDescent="0.3">
      <c r="B23" s="272" t="s">
        <v>607</v>
      </c>
    </row>
    <row r="24" spans="2:9" ht="15" customHeight="1" x14ac:dyDescent="0.3"/>
    <row r="26" spans="2:9" ht="15" customHeight="1" x14ac:dyDescent="0.3"/>
    <row r="27" spans="2:9" ht="15" customHeight="1" x14ac:dyDescent="0.3"/>
    <row r="28" spans="2:9" ht="15" customHeight="1" x14ac:dyDescent="0.3"/>
    <row r="29" spans="2:9" ht="15" customHeight="1" x14ac:dyDescent="0.3"/>
    <row r="30" spans="2:9" ht="15" customHeight="1" x14ac:dyDescent="0.3"/>
    <row r="31" spans="2:9" ht="15" customHeight="1" x14ac:dyDescent="0.3"/>
    <row r="32" spans="2:9" ht="15" customHeight="1" x14ac:dyDescent="0.3"/>
  </sheetData>
  <printOptions headings="1" gridLines="1"/>
  <pageMargins left="0.5" right="0.5" top="0.5" bottom="0.5" header="0.3" footer="0.3"/>
  <pageSetup paperSize="5" scale="56" orientation="landscape" cellComments="asDisplayed" r:id="rId1"/>
  <headerFooter>
    <oddFooter>&amp;L&amp;8OneCare Vermont&amp;R&amp;8&amp;F, &amp;A</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T31"/>
  <sheetViews>
    <sheetView zoomScaleNormal="100" workbookViewId="0">
      <selection activeCell="A12" sqref="A12"/>
    </sheetView>
  </sheetViews>
  <sheetFormatPr defaultColWidth="9.28515625" defaultRowHeight="16.5" x14ac:dyDescent="0.3"/>
  <cols>
    <col min="1" max="1" width="9.140625" style="273"/>
    <col min="2" max="2" width="63.140625" style="272" customWidth="1"/>
    <col min="3" max="9" width="18.7109375" style="272" customWidth="1"/>
    <col min="10" max="16384" width="9.28515625" style="272"/>
  </cols>
  <sheetData>
    <row r="1" spans="1:20" s="15" customFormat="1" x14ac:dyDescent="0.3">
      <c r="A1" s="273"/>
      <c r="B1" s="13" t="s">
        <v>491</v>
      </c>
      <c r="C1" s="157"/>
      <c r="D1" s="157"/>
      <c r="E1" s="157"/>
      <c r="F1" s="157"/>
      <c r="G1" s="157"/>
      <c r="H1" s="157"/>
      <c r="I1" s="157"/>
      <c r="J1" s="157"/>
      <c r="K1" s="159"/>
      <c r="L1" s="159"/>
      <c r="M1" s="159"/>
      <c r="N1" s="159"/>
      <c r="O1" s="159"/>
      <c r="P1" s="159"/>
      <c r="Q1" s="159"/>
      <c r="R1" s="159"/>
      <c r="S1" s="159"/>
      <c r="T1" s="159"/>
    </row>
    <row r="2" spans="1:20" s="15" customFormat="1" x14ac:dyDescent="0.3">
      <c r="A2" s="273"/>
      <c r="B2" s="13" t="s">
        <v>817</v>
      </c>
      <c r="C2" s="157"/>
      <c r="D2" s="157"/>
      <c r="E2" s="157"/>
      <c r="F2" s="157"/>
      <c r="G2" s="157"/>
      <c r="H2" s="157"/>
      <c r="I2" s="157"/>
      <c r="J2" s="157"/>
      <c r="K2" s="159"/>
      <c r="L2" s="159"/>
      <c r="M2" s="159"/>
      <c r="N2" s="159"/>
      <c r="O2" s="159"/>
      <c r="P2" s="159"/>
      <c r="Q2" s="159"/>
      <c r="R2" s="159"/>
      <c r="S2" s="159"/>
      <c r="T2" s="159"/>
    </row>
    <row r="3" spans="1:20" s="520" customFormat="1" ht="30.75" x14ac:dyDescent="0.3">
      <c r="A3" s="519"/>
      <c r="C3" s="510" t="s">
        <v>38</v>
      </c>
      <c r="D3" s="511" t="s">
        <v>529</v>
      </c>
      <c r="E3" s="511" t="s">
        <v>530</v>
      </c>
      <c r="F3" s="511" t="s">
        <v>222</v>
      </c>
      <c r="G3" s="512" t="s">
        <v>596</v>
      </c>
      <c r="H3" s="511" t="s">
        <v>600</v>
      </c>
      <c r="I3" s="511" t="s">
        <v>230</v>
      </c>
    </row>
    <row r="4" spans="1:20" s="18" customFormat="1" ht="15" customHeight="1" x14ac:dyDescent="0.3">
      <c r="A4" s="273"/>
      <c r="B4" s="513" t="s">
        <v>601</v>
      </c>
      <c r="C4" s="508">
        <v>41941872</v>
      </c>
      <c r="D4" s="506">
        <v>11346722</v>
      </c>
      <c r="E4" s="506">
        <v>2688153</v>
      </c>
      <c r="F4" s="506">
        <v>0</v>
      </c>
      <c r="G4" s="506">
        <v>0</v>
      </c>
      <c r="H4" s="506">
        <v>0</v>
      </c>
      <c r="I4" s="506">
        <v>55976747</v>
      </c>
    </row>
    <row r="5" spans="1:20" s="18" customFormat="1" ht="15" customHeight="1" x14ac:dyDescent="0.3">
      <c r="A5" s="273"/>
      <c r="B5" s="513" t="s">
        <v>398</v>
      </c>
      <c r="C5" s="508">
        <v>0</v>
      </c>
      <c r="D5" s="506">
        <v>0</v>
      </c>
      <c r="E5" s="506">
        <v>0</v>
      </c>
      <c r="F5" s="506">
        <v>0</v>
      </c>
      <c r="G5" s="506">
        <v>0</v>
      </c>
      <c r="H5" s="506">
        <v>-1918788.475045498</v>
      </c>
      <c r="I5" s="506">
        <v>-1918788.475045498</v>
      </c>
    </row>
    <row r="6" spans="1:20" ht="15" customHeight="1" x14ac:dyDescent="0.3">
      <c r="B6" s="125" t="s">
        <v>231</v>
      </c>
      <c r="C6" s="507">
        <v>41941872</v>
      </c>
      <c r="D6" s="507">
        <v>11346722</v>
      </c>
      <c r="E6" s="507">
        <v>2688153</v>
      </c>
      <c r="F6" s="507">
        <v>0</v>
      </c>
      <c r="G6" s="507">
        <v>0</v>
      </c>
      <c r="H6" s="507">
        <v>-1918788.475045498</v>
      </c>
      <c r="I6" s="507">
        <v>54057958.524954505</v>
      </c>
    </row>
    <row r="7" spans="1:20" ht="15" customHeight="1" x14ac:dyDescent="0.3">
      <c r="B7" s="126"/>
      <c r="C7" s="508"/>
      <c r="D7" s="508"/>
      <c r="E7" s="508"/>
      <c r="F7" s="508"/>
      <c r="G7" s="508"/>
      <c r="H7" s="508"/>
      <c r="I7" s="508"/>
    </row>
    <row r="8" spans="1:20" ht="15" customHeight="1" x14ac:dyDescent="0.3">
      <c r="B8" s="126" t="s">
        <v>605</v>
      </c>
      <c r="C8" s="508">
        <v>0</v>
      </c>
      <c r="D8" s="508">
        <v>0</v>
      </c>
      <c r="E8" s="508">
        <v>0</v>
      </c>
      <c r="F8" s="508">
        <v>0</v>
      </c>
      <c r="G8" s="508">
        <v>0</v>
      </c>
      <c r="H8" s="508">
        <v>0</v>
      </c>
      <c r="I8" s="508">
        <v>0</v>
      </c>
    </row>
    <row r="9" spans="1:20" ht="15" customHeight="1" x14ac:dyDescent="0.3">
      <c r="B9" s="126" t="s">
        <v>154</v>
      </c>
      <c r="C9" s="508">
        <v>231373.17450000002</v>
      </c>
      <c r="D9" s="508">
        <v>216009.09408000001</v>
      </c>
      <c r="E9" s="508">
        <v>0</v>
      </c>
      <c r="F9" s="508">
        <v>118391.19797741473</v>
      </c>
      <c r="G9" s="508">
        <v>340388.75147885946</v>
      </c>
      <c r="H9" s="508">
        <v>0</v>
      </c>
      <c r="I9" s="508">
        <v>906162.21803627419</v>
      </c>
    </row>
    <row r="10" spans="1:20" ht="15" customHeight="1" x14ac:dyDescent="0.3">
      <c r="B10" s="126" t="s">
        <v>606</v>
      </c>
      <c r="C10" s="508">
        <v>138606.76987470002</v>
      </c>
      <c r="D10" s="508">
        <v>129402.74022124801</v>
      </c>
      <c r="E10" s="508">
        <v>0</v>
      </c>
      <c r="F10" s="508">
        <v>15418.17678275101</v>
      </c>
      <c r="G10" s="508">
        <v>0</v>
      </c>
      <c r="H10" s="508">
        <v>0</v>
      </c>
      <c r="I10" s="508">
        <v>283427.68687869899</v>
      </c>
    </row>
    <row r="11" spans="1:20" ht="15" customHeight="1" x14ac:dyDescent="0.3">
      <c r="B11" s="126" t="s">
        <v>232</v>
      </c>
      <c r="C11" s="508">
        <v>0</v>
      </c>
      <c r="D11" s="508">
        <v>0</v>
      </c>
      <c r="E11" s="508">
        <v>0</v>
      </c>
      <c r="F11" s="508">
        <v>0</v>
      </c>
      <c r="G11" s="508">
        <v>0</v>
      </c>
      <c r="H11" s="508">
        <v>217767.59999999998</v>
      </c>
      <c r="I11" s="508">
        <v>217767.59999999998</v>
      </c>
    </row>
    <row r="12" spans="1:20" ht="15" customHeight="1" x14ac:dyDescent="0.3">
      <c r="B12" s="126" t="s">
        <v>233</v>
      </c>
      <c r="C12" s="508">
        <v>0</v>
      </c>
      <c r="D12" s="508">
        <v>0</v>
      </c>
      <c r="E12" s="508">
        <v>0</v>
      </c>
      <c r="F12" s="508">
        <v>0</v>
      </c>
      <c r="G12" s="508">
        <v>0</v>
      </c>
      <c r="H12" s="508">
        <v>121843.79999999999</v>
      </c>
      <c r="I12" s="508">
        <v>121843.79999999999</v>
      </c>
    </row>
    <row r="13" spans="1:20" ht="15" customHeight="1" x14ac:dyDescent="0.3">
      <c r="B13" s="126" t="s">
        <v>234</v>
      </c>
      <c r="C13" s="508">
        <v>0</v>
      </c>
      <c r="D13" s="508">
        <v>0</v>
      </c>
      <c r="E13" s="508">
        <v>0</v>
      </c>
      <c r="F13" s="508">
        <v>0</v>
      </c>
      <c r="G13" s="508">
        <v>0</v>
      </c>
      <c r="H13" s="508">
        <v>0</v>
      </c>
      <c r="I13" s="508">
        <v>0</v>
      </c>
    </row>
    <row r="14" spans="1:20" ht="15" customHeight="1" x14ac:dyDescent="0.3">
      <c r="B14" s="126" t="s">
        <v>602</v>
      </c>
      <c r="C14" s="508">
        <v>0</v>
      </c>
      <c r="D14" s="508">
        <v>0</v>
      </c>
      <c r="E14" s="508">
        <v>0</v>
      </c>
      <c r="F14" s="508">
        <v>0</v>
      </c>
      <c r="G14" s="508">
        <v>0</v>
      </c>
      <c r="H14" s="508">
        <v>60000</v>
      </c>
      <c r="I14" s="508">
        <v>60000</v>
      </c>
    </row>
    <row r="15" spans="1:20" ht="15" customHeight="1" x14ac:dyDescent="0.3">
      <c r="B15" s="126" t="s">
        <v>235</v>
      </c>
      <c r="C15" s="507">
        <v>369979.94437470008</v>
      </c>
      <c r="D15" s="507">
        <v>345411.83430124802</v>
      </c>
      <c r="E15" s="507">
        <v>0</v>
      </c>
      <c r="F15" s="507">
        <v>133809.37476016575</v>
      </c>
      <c r="G15" s="507">
        <v>340388.75147885946</v>
      </c>
      <c r="H15" s="507">
        <v>399611.39999999997</v>
      </c>
      <c r="I15" s="507">
        <v>1589201.3049149732</v>
      </c>
    </row>
    <row r="16" spans="1:20" ht="15" customHeight="1" x14ac:dyDescent="0.3">
      <c r="B16" s="126" t="s">
        <v>236</v>
      </c>
      <c r="C16" s="508">
        <v>0</v>
      </c>
      <c r="D16" s="508">
        <v>0</v>
      </c>
      <c r="E16" s="508"/>
      <c r="F16" s="508">
        <v>0</v>
      </c>
      <c r="G16" s="508">
        <v>0</v>
      </c>
      <c r="H16" s="508"/>
      <c r="I16" s="508">
        <v>0</v>
      </c>
    </row>
    <row r="17" spans="2:9" ht="15" customHeight="1" thickBot="1" x14ac:dyDescent="0.35">
      <c r="B17" s="126" t="s">
        <v>237</v>
      </c>
      <c r="C17" s="509">
        <v>42311851.944374703</v>
      </c>
      <c r="D17" s="509">
        <v>11692133.834301248</v>
      </c>
      <c r="E17" s="509">
        <v>2688153</v>
      </c>
      <c r="F17" s="509">
        <v>133809.37476016575</v>
      </c>
      <c r="G17" s="509">
        <v>340388.75147885946</v>
      </c>
      <c r="H17" s="509">
        <v>-1519177.0750454981</v>
      </c>
      <c r="I17" s="509">
        <v>55647159.829869479</v>
      </c>
    </row>
    <row r="18" spans="2:9" ht="15" customHeight="1" thickTop="1" x14ac:dyDescent="0.3">
      <c r="B18" s="127"/>
      <c r="C18" s="516"/>
      <c r="D18" s="516"/>
      <c r="E18" s="516"/>
      <c r="F18" s="516"/>
      <c r="G18" s="516"/>
      <c r="H18" s="516"/>
      <c r="I18" s="516"/>
    </row>
    <row r="19" spans="2:9" ht="15" customHeight="1" x14ac:dyDescent="0.3">
      <c r="B19" s="128" t="s">
        <v>603</v>
      </c>
      <c r="C19" s="515">
        <v>1569197.1327642531</v>
      </c>
      <c r="D19" s="515">
        <v>396262.98288796644</v>
      </c>
      <c r="E19" s="515">
        <v>59743.273266584518</v>
      </c>
      <c r="F19" s="515">
        <v>0</v>
      </c>
      <c r="G19" s="515">
        <v>0</v>
      </c>
      <c r="H19" s="515">
        <v>0</v>
      </c>
      <c r="I19" s="515">
        <v>2025203.388918804</v>
      </c>
    </row>
    <row r="20" spans="2:9" ht="15" customHeight="1" x14ac:dyDescent="0.3">
      <c r="I20" s="18"/>
    </row>
    <row r="21" spans="2:9" ht="15" customHeight="1" x14ac:dyDescent="0.3">
      <c r="B21" s="128" t="s">
        <v>604</v>
      </c>
      <c r="C21" s="130">
        <v>6051.25</v>
      </c>
      <c r="D21" s="130">
        <v>5930.08</v>
      </c>
      <c r="E21" s="130">
        <v>0</v>
      </c>
      <c r="F21" s="130">
        <v>3321.3038763792497</v>
      </c>
      <c r="G21" s="130">
        <v>10379.349999999999</v>
      </c>
      <c r="H21" s="130">
        <v>0</v>
      </c>
      <c r="I21" s="130">
        <v>25681.98387637925</v>
      </c>
    </row>
    <row r="22" spans="2:9" ht="15" customHeight="1" x14ac:dyDescent="0.3"/>
    <row r="23" spans="2:9" ht="15" customHeight="1" x14ac:dyDescent="0.3">
      <c r="B23" s="272" t="s">
        <v>607</v>
      </c>
    </row>
    <row r="24" spans="2:9" ht="15" customHeight="1" x14ac:dyDescent="0.3"/>
    <row r="25" spans="2:9" ht="15" customHeight="1" x14ac:dyDescent="0.3"/>
    <row r="26" spans="2:9" ht="15" customHeight="1" x14ac:dyDescent="0.3"/>
    <row r="27" spans="2:9" ht="15" customHeight="1" x14ac:dyDescent="0.3"/>
    <row r="28" spans="2:9" ht="15" customHeight="1" x14ac:dyDescent="0.3"/>
    <row r="29" spans="2:9" ht="15" customHeight="1" x14ac:dyDescent="0.3"/>
    <row r="30" spans="2:9" ht="15" customHeight="1" x14ac:dyDescent="0.3"/>
    <row r="31" spans="2:9" ht="15" customHeight="1" x14ac:dyDescent="0.3"/>
  </sheetData>
  <printOptions headings="1" gridLines="1"/>
  <pageMargins left="0.5" right="0.5" top="0.5" bottom="0.5" header="0.3" footer="0.3"/>
  <pageSetup paperSize="5" scale="56" orientation="landscape" cellComments="asDisplayed" r:id="rId1"/>
  <headerFooter>
    <oddFooter>&amp;L&amp;8OneCare Vermont&amp;R&amp;8&amp;F, &amp;A</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T31"/>
  <sheetViews>
    <sheetView zoomScaleNormal="100" workbookViewId="0">
      <selection activeCell="A12" sqref="A12"/>
    </sheetView>
  </sheetViews>
  <sheetFormatPr defaultColWidth="9.28515625" defaultRowHeight="16.5" x14ac:dyDescent="0.3"/>
  <cols>
    <col min="1" max="1" width="9.140625" style="273"/>
    <col min="2" max="2" width="63.140625" style="272" customWidth="1"/>
    <col min="3" max="9" width="18.7109375" style="272" customWidth="1"/>
    <col min="10" max="16384" width="9.28515625" style="272"/>
  </cols>
  <sheetData>
    <row r="1" spans="1:20" s="15" customFormat="1" x14ac:dyDescent="0.3">
      <c r="A1" s="273"/>
      <c r="B1" s="13" t="s">
        <v>491</v>
      </c>
      <c r="C1" s="157"/>
      <c r="D1" s="157"/>
      <c r="E1" s="157"/>
      <c r="F1" s="157"/>
      <c r="G1" s="157"/>
      <c r="H1" s="157"/>
      <c r="I1" s="157"/>
      <c r="J1" s="157"/>
      <c r="K1" s="159"/>
      <c r="L1" s="159"/>
      <c r="M1" s="159"/>
      <c r="N1" s="159"/>
      <c r="O1" s="159"/>
      <c r="P1" s="159"/>
      <c r="Q1" s="159"/>
      <c r="R1" s="159"/>
      <c r="S1" s="159"/>
      <c r="T1" s="159"/>
    </row>
    <row r="2" spans="1:20" s="15" customFormat="1" x14ac:dyDescent="0.3">
      <c r="A2" s="273"/>
      <c r="B2" s="13" t="s">
        <v>818</v>
      </c>
      <c r="C2" s="157"/>
      <c r="D2" s="157"/>
      <c r="E2" s="157"/>
      <c r="F2" s="157"/>
      <c r="G2" s="157"/>
      <c r="H2" s="157"/>
      <c r="I2" s="157"/>
      <c r="J2" s="157"/>
      <c r="K2" s="159"/>
      <c r="L2" s="159"/>
      <c r="M2" s="159"/>
      <c r="N2" s="159"/>
      <c r="O2" s="159"/>
      <c r="P2" s="159"/>
      <c r="Q2" s="159"/>
      <c r="R2" s="159"/>
      <c r="S2" s="159"/>
      <c r="T2" s="159"/>
    </row>
    <row r="3" spans="1:20" s="520" customFormat="1" ht="30.75" x14ac:dyDescent="0.3">
      <c r="A3" s="519"/>
      <c r="C3" s="510" t="s">
        <v>38</v>
      </c>
      <c r="D3" s="511" t="s">
        <v>529</v>
      </c>
      <c r="E3" s="511" t="s">
        <v>530</v>
      </c>
      <c r="F3" s="511" t="s">
        <v>222</v>
      </c>
      <c r="G3" s="512" t="s">
        <v>596</v>
      </c>
      <c r="H3" s="511" t="s">
        <v>600</v>
      </c>
      <c r="I3" s="511" t="s">
        <v>230</v>
      </c>
    </row>
    <row r="4" spans="1:20" s="18" customFormat="1" ht="15" customHeight="1" x14ac:dyDescent="0.3">
      <c r="A4" s="273"/>
      <c r="B4" s="513" t="s">
        <v>601</v>
      </c>
      <c r="C4" s="508">
        <v>11376542</v>
      </c>
      <c r="D4" s="506">
        <v>10760621</v>
      </c>
      <c r="E4" s="506">
        <v>1911214</v>
      </c>
      <c r="F4" s="506">
        <v>0</v>
      </c>
      <c r="G4" s="506">
        <v>0</v>
      </c>
      <c r="H4" s="506">
        <v>0</v>
      </c>
      <c r="I4" s="506">
        <v>24048377</v>
      </c>
    </row>
    <row r="5" spans="1:20" s="18" customFormat="1" ht="15" customHeight="1" x14ac:dyDescent="0.3">
      <c r="A5" s="273"/>
      <c r="B5" s="513" t="s">
        <v>398</v>
      </c>
      <c r="C5" s="508">
        <v>0</v>
      </c>
      <c r="D5" s="506">
        <v>0</v>
      </c>
      <c r="E5" s="506">
        <v>0</v>
      </c>
      <c r="F5" s="506">
        <v>0</v>
      </c>
      <c r="G5" s="506">
        <v>0</v>
      </c>
      <c r="H5" s="506">
        <v>-878840.54531413433</v>
      </c>
      <c r="I5" s="506">
        <v>-878840.54531413433</v>
      </c>
    </row>
    <row r="6" spans="1:20" ht="15" customHeight="1" x14ac:dyDescent="0.3">
      <c r="B6" s="125" t="s">
        <v>231</v>
      </c>
      <c r="C6" s="507">
        <v>11376542</v>
      </c>
      <c r="D6" s="507">
        <v>10760621</v>
      </c>
      <c r="E6" s="507">
        <v>1911214</v>
      </c>
      <c r="F6" s="507">
        <v>0</v>
      </c>
      <c r="G6" s="507">
        <v>0</v>
      </c>
      <c r="H6" s="507">
        <v>-878840.54531413433</v>
      </c>
      <c r="I6" s="507">
        <v>23169536.454685867</v>
      </c>
    </row>
    <row r="7" spans="1:20" ht="15" customHeight="1" x14ac:dyDescent="0.3">
      <c r="B7" s="126"/>
      <c r="C7" s="508"/>
      <c r="D7" s="508"/>
      <c r="E7" s="508"/>
      <c r="F7" s="508"/>
      <c r="G7" s="508"/>
      <c r="H7" s="508"/>
      <c r="I7" s="508"/>
    </row>
    <row r="8" spans="1:20" ht="15" customHeight="1" x14ac:dyDescent="0.3">
      <c r="B8" s="126" t="s">
        <v>605</v>
      </c>
      <c r="C8" s="508">
        <v>0</v>
      </c>
      <c r="D8" s="508">
        <v>0</v>
      </c>
      <c r="E8" s="508">
        <v>0</v>
      </c>
      <c r="F8" s="508">
        <v>0</v>
      </c>
      <c r="G8" s="508">
        <v>0</v>
      </c>
      <c r="H8" s="508">
        <v>0</v>
      </c>
      <c r="I8" s="508">
        <v>0</v>
      </c>
    </row>
    <row r="9" spans="1:20" ht="15" customHeight="1" x14ac:dyDescent="0.3">
      <c r="B9" s="126" t="s">
        <v>154</v>
      </c>
      <c r="C9" s="508">
        <v>52772.775120000006</v>
      </c>
      <c r="D9" s="508">
        <v>165776.18304</v>
      </c>
      <c r="E9" s="508">
        <v>0</v>
      </c>
      <c r="F9" s="508">
        <v>25466.928240000001</v>
      </c>
      <c r="G9" s="508">
        <v>109548.10387959682</v>
      </c>
      <c r="H9" s="508">
        <v>0</v>
      </c>
      <c r="I9" s="508">
        <v>353563.99027959682</v>
      </c>
    </row>
    <row r="10" spans="1:20" ht="15" customHeight="1" x14ac:dyDescent="0.3">
      <c r="B10" s="126" t="s">
        <v>606</v>
      </c>
      <c r="C10" s="508">
        <v>31614.139852272005</v>
      </c>
      <c r="D10" s="508">
        <v>99310.135252224005</v>
      </c>
      <c r="E10" s="508">
        <v>0</v>
      </c>
      <c r="F10" s="508">
        <v>3316.5776546400002</v>
      </c>
      <c r="G10" s="508">
        <v>0</v>
      </c>
      <c r="H10" s="508">
        <v>0</v>
      </c>
      <c r="I10" s="508">
        <v>134240.852759136</v>
      </c>
    </row>
    <row r="11" spans="1:20" ht="15" customHeight="1" x14ac:dyDescent="0.3">
      <c r="B11" s="126" t="s">
        <v>232</v>
      </c>
      <c r="C11" s="508">
        <v>0</v>
      </c>
      <c r="D11" s="508">
        <v>0</v>
      </c>
      <c r="E11" s="508">
        <v>0</v>
      </c>
      <c r="F11" s="508">
        <v>0</v>
      </c>
      <c r="G11" s="508">
        <v>0</v>
      </c>
      <c r="H11" s="508">
        <v>184725.95999999996</v>
      </c>
      <c r="I11" s="508">
        <v>184725.95999999996</v>
      </c>
    </row>
    <row r="12" spans="1:20" ht="15" customHeight="1" x14ac:dyDescent="0.3">
      <c r="B12" s="126" t="s">
        <v>233</v>
      </c>
      <c r="C12" s="508">
        <v>0</v>
      </c>
      <c r="D12" s="508">
        <v>0</v>
      </c>
      <c r="E12" s="508">
        <v>0</v>
      </c>
      <c r="F12" s="508">
        <v>0</v>
      </c>
      <c r="G12" s="508">
        <v>0</v>
      </c>
      <c r="H12" s="508">
        <v>37269</v>
      </c>
      <c r="I12" s="508">
        <v>37269</v>
      </c>
    </row>
    <row r="13" spans="1:20" ht="15" customHeight="1" x14ac:dyDescent="0.3">
      <c r="B13" s="126" t="s">
        <v>234</v>
      </c>
      <c r="C13" s="508">
        <v>0</v>
      </c>
      <c r="D13" s="508">
        <v>0</v>
      </c>
      <c r="E13" s="508">
        <v>0</v>
      </c>
      <c r="F13" s="508">
        <v>0</v>
      </c>
      <c r="G13" s="508">
        <v>0</v>
      </c>
      <c r="H13" s="508">
        <v>0</v>
      </c>
      <c r="I13" s="508">
        <v>0</v>
      </c>
    </row>
    <row r="14" spans="1:20" ht="15" customHeight="1" x14ac:dyDescent="0.3">
      <c r="B14" s="126" t="s">
        <v>602</v>
      </c>
      <c r="C14" s="508">
        <v>0</v>
      </c>
      <c r="D14" s="508">
        <v>0</v>
      </c>
      <c r="E14" s="508">
        <v>0</v>
      </c>
      <c r="F14" s="508">
        <v>0</v>
      </c>
      <c r="G14" s="508">
        <v>0</v>
      </c>
      <c r="H14" s="508">
        <v>60000</v>
      </c>
      <c r="I14" s="508">
        <v>60000</v>
      </c>
    </row>
    <row r="15" spans="1:20" ht="15" customHeight="1" x14ac:dyDescent="0.3">
      <c r="B15" s="126" t="s">
        <v>235</v>
      </c>
      <c r="C15" s="507">
        <v>84386.914972272003</v>
      </c>
      <c r="D15" s="507">
        <v>265086.31829222402</v>
      </c>
      <c r="E15" s="507">
        <v>0</v>
      </c>
      <c r="F15" s="507">
        <v>28783.505894640002</v>
      </c>
      <c r="G15" s="507">
        <v>109548.10387959682</v>
      </c>
      <c r="H15" s="507">
        <v>281994.95999999996</v>
      </c>
      <c r="I15" s="507">
        <v>769799.80303873285</v>
      </c>
    </row>
    <row r="16" spans="1:20" ht="15" customHeight="1" x14ac:dyDescent="0.3">
      <c r="B16" s="126" t="s">
        <v>236</v>
      </c>
      <c r="C16" s="508">
        <v>0</v>
      </c>
      <c r="D16" s="508">
        <v>0</v>
      </c>
      <c r="E16" s="508"/>
      <c r="F16" s="508">
        <v>0</v>
      </c>
      <c r="G16" s="508">
        <v>0</v>
      </c>
      <c r="H16" s="508"/>
      <c r="I16" s="508">
        <v>0</v>
      </c>
    </row>
    <row r="17" spans="2:9" ht="15" customHeight="1" thickBot="1" x14ac:dyDescent="0.35">
      <c r="B17" s="126" t="s">
        <v>237</v>
      </c>
      <c r="C17" s="509">
        <v>11460928.914972272</v>
      </c>
      <c r="D17" s="509">
        <v>11025707.318292225</v>
      </c>
      <c r="E17" s="509">
        <v>1911214</v>
      </c>
      <c r="F17" s="509">
        <v>28783.505894640002</v>
      </c>
      <c r="G17" s="509">
        <v>109548.10387959682</v>
      </c>
      <c r="H17" s="509">
        <v>-596845.58531413437</v>
      </c>
      <c r="I17" s="509">
        <v>23939336.257724598</v>
      </c>
    </row>
    <row r="18" spans="2:9" ht="15" customHeight="1" thickTop="1" x14ac:dyDescent="0.3">
      <c r="B18" s="127"/>
      <c r="C18" s="516"/>
      <c r="D18" s="516"/>
      <c r="E18" s="516"/>
      <c r="F18" s="516"/>
      <c r="G18" s="516"/>
      <c r="H18" s="516"/>
      <c r="I18" s="517"/>
    </row>
    <row r="19" spans="2:9" ht="15" customHeight="1" x14ac:dyDescent="0.3">
      <c r="B19" s="128" t="s">
        <v>603</v>
      </c>
      <c r="C19" s="515">
        <v>1074249.0717973975</v>
      </c>
      <c r="D19" s="515">
        <v>399084.23577284662</v>
      </c>
      <c r="E19" s="515">
        <v>47687.075061200812</v>
      </c>
      <c r="F19" s="515">
        <v>0</v>
      </c>
      <c r="G19" s="515">
        <v>0</v>
      </c>
      <c r="H19" s="515">
        <v>0</v>
      </c>
      <c r="I19" s="515">
        <v>1521020.3826314451</v>
      </c>
    </row>
    <row r="20" spans="2:9" ht="15" customHeight="1" x14ac:dyDescent="0.3"/>
    <row r="21" spans="2:9" ht="15" customHeight="1" x14ac:dyDescent="0.3">
      <c r="B21" s="128" t="s">
        <v>604</v>
      </c>
      <c r="C21" s="130">
        <v>1380.2</v>
      </c>
      <c r="D21" s="130">
        <v>4551.04</v>
      </c>
      <c r="E21" s="130">
        <v>0</v>
      </c>
      <c r="F21" s="130">
        <v>714.44</v>
      </c>
      <c r="G21" s="130">
        <v>3037.9</v>
      </c>
      <c r="H21" s="130">
        <v>0</v>
      </c>
      <c r="I21" s="130">
        <v>9683.58</v>
      </c>
    </row>
    <row r="22" spans="2:9" ht="15" customHeight="1" x14ac:dyDescent="0.3"/>
    <row r="23" spans="2:9" ht="15" customHeight="1" x14ac:dyDescent="0.3">
      <c r="B23" s="272" t="s">
        <v>607</v>
      </c>
    </row>
    <row r="24" spans="2:9" ht="15" customHeight="1" x14ac:dyDescent="0.3"/>
    <row r="25" spans="2:9" ht="15" customHeight="1" x14ac:dyDescent="0.3"/>
    <row r="26" spans="2:9" ht="15" customHeight="1" x14ac:dyDescent="0.3"/>
    <row r="27" spans="2:9" ht="15" customHeight="1" x14ac:dyDescent="0.3"/>
    <row r="28" spans="2:9" ht="15" customHeight="1" x14ac:dyDescent="0.3"/>
    <row r="29" spans="2:9" ht="15" customHeight="1" x14ac:dyDescent="0.3"/>
    <row r="30" spans="2:9" ht="15" customHeight="1" x14ac:dyDescent="0.3"/>
    <row r="31" spans="2:9" ht="15" customHeight="1" x14ac:dyDescent="0.3"/>
  </sheetData>
  <printOptions headings="1" gridLines="1"/>
  <pageMargins left="0.5" right="0.5" top="0.5" bottom="0.5" header="0.3" footer="0.3"/>
  <pageSetup paperSize="5" scale="56" orientation="landscape" cellComments="asDisplayed" r:id="rId1"/>
  <headerFooter>
    <oddFooter>&amp;L&amp;8OneCare Vermont&amp;R&amp;8&amp;F, &amp;A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T31"/>
  <sheetViews>
    <sheetView zoomScaleNormal="100" workbookViewId="0">
      <selection activeCell="A12" sqref="A12"/>
    </sheetView>
  </sheetViews>
  <sheetFormatPr defaultColWidth="9.28515625" defaultRowHeight="16.5" x14ac:dyDescent="0.3"/>
  <cols>
    <col min="1" max="1" width="9.140625" style="273"/>
    <col min="2" max="2" width="63.140625" style="272" customWidth="1"/>
    <col min="3" max="9" width="18.7109375" style="272" customWidth="1"/>
    <col min="10" max="16384" width="9.28515625" style="272"/>
  </cols>
  <sheetData>
    <row r="1" spans="1:20" s="15" customFormat="1" x14ac:dyDescent="0.3">
      <c r="A1" s="273"/>
      <c r="B1" s="13" t="s">
        <v>491</v>
      </c>
      <c r="C1" s="157"/>
      <c r="D1" s="157"/>
      <c r="E1" s="157"/>
      <c r="F1" s="157"/>
      <c r="G1" s="157"/>
      <c r="H1" s="157"/>
      <c r="I1" s="157"/>
      <c r="J1" s="157"/>
      <c r="K1" s="159"/>
      <c r="L1" s="159"/>
      <c r="M1" s="159"/>
      <c r="N1" s="159"/>
      <c r="O1" s="159"/>
      <c r="P1" s="159"/>
      <c r="Q1" s="159"/>
      <c r="R1" s="159"/>
      <c r="S1" s="159"/>
      <c r="T1" s="159"/>
    </row>
    <row r="2" spans="1:20" s="15" customFormat="1" x14ac:dyDescent="0.3">
      <c r="A2" s="273"/>
      <c r="B2" s="13" t="s">
        <v>819</v>
      </c>
      <c r="C2" s="157"/>
      <c r="D2" s="157"/>
      <c r="E2" s="157"/>
      <c r="F2" s="157"/>
      <c r="G2" s="157"/>
      <c r="H2" s="157"/>
      <c r="I2" s="157"/>
      <c r="J2" s="157"/>
      <c r="K2" s="159"/>
      <c r="L2" s="159"/>
      <c r="M2" s="159"/>
      <c r="N2" s="159"/>
      <c r="O2" s="159"/>
      <c r="P2" s="159"/>
      <c r="Q2" s="159"/>
      <c r="R2" s="159"/>
      <c r="S2" s="159"/>
      <c r="T2" s="159"/>
    </row>
    <row r="3" spans="1:20" s="520" customFormat="1" ht="30.75" x14ac:dyDescent="0.3">
      <c r="A3" s="519"/>
      <c r="C3" s="510" t="s">
        <v>38</v>
      </c>
      <c r="D3" s="511" t="s">
        <v>529</v>
      </c>
      <c r="E3" s="511" t="s">
        <v>530</v>
      </c>
      <c r="F3" s="511" t="s">
        <v>222</v>
      </c>
      <c r="G3" s="512" t="s">
        <v>596</v>
      </c>
      <c r="H3" s="511" t="s">
        <v>600</v>
      </c>
      <c r="I3" s="511" t="s">
        <v>230</v>
      </c>
    </row>
    <row r="4" spans="1:20" s="18" customFormat="1" ht="15" customHeight="1" x14ac:dyDescent="0.3">
      <c r="A4" s="273"/>
      <c r="B4" s="513" t="s">
        <v>601</v>
      </c>
      <c r="C4" s="508">
        <v>15170458</v>
      </c>
      <c r="D4" s="506">
        <v>5371210</v>
      </c>
      <c r="E4" s="506">
        <v>1223090</v>
      </c>
      <c r="F4" s="506">
        <v>0</v>
      </c>
      <c r="G4" s="506">
        <v>0</v>
      </c>
      <c r="H4" s="506">
        <v>0</v>
      </c>
      <c r="I4" s="506">
        <v>21764758</v>
      </c>
    </row>
    <row r="5" spans="1:20" s="18" customFormat="1" ht="15" customHeight="1" x14ac:dyDescent="0.3">
      <c r="A5" s="273"/>
      <c r="B5" s="513" t="s">
        <v>398</v>
      </c>
      <c r="C5" s="508">
        <v>0</v>
      </c>
      <c r="D5" s="506">
        <v>0</v>
      </c>
      <c r="E5" s="506">
        <v>0</v>
      </c>
      <c r="F5" s="506">
        <v>0</v>
      </c>
      <c r="G5" s="506">
        <v>0</v>
      </c>
      <c r="H5" s="506">
        <v>-617993.31002417905</v>
      </c>
      <c r="I5" s="506">
        <v>-617993.31002417905</v>
      </c>
    </row>
    <row r="6" spans="1:20" ht="15" customHeight="1" x14ac:dyDescent="0.3">
      <c r="B6" s="125" t="s">
        <v>231</v>
      </c>
      <c r="C6" s="507">
        <v>15170458</v>
      </c>
      <c r="D6" s="507">
        <v>5371210</v>
      </c>
      <c r="E6" s="507">
        <v>1223090</v>
      </c>
      <c r="F6" s="507">
        <v>0</v>
      </c>
      <c r="G6" s="507">
        <v>0</v>
      </c>
      <c r="H6" s="507">
        <v>-617993.31002417905</v>
      </c>
      <c r="I6" s="507">
        <v>21146764.68997582</v>
      </c>
    </row>
    <row r="7" spans="1:20" ht="15" customHeight="1" x14ac:dyDescent="0.3">
      <c r="B7" s="126"/>
      <c r="C7" s="508"/>
      <c r="D7" s="508"/>
      <c r="E7" s="508"/>
      <c r="F7" s="508"/>
      <c r="G7" s="508"/>
      <c r="H7" s="508"/>
      <c r="I7" s="508"/>
    </row>
    <row r="8" spans="1:20" ht="15" customHeight="1" x14ac:dyDescent="0.3">
      <c r="B8" s="126" t="s">
        <v>605</v>
      </c>
      <c r="C8" s="508">
        <v>0</v>
      </c>
      <c r="D8" s="508">
        <v>0</v>
      </c>
      <c r="E8" s="508">
        <v>0</v>
      </c>
      <c r="F8" s="508">
        <v>0</v>
      </c>
      <c r="G8" s="508">
        <v>0</v>
      </c>
      <c r="H8" s="508">
        <v>0</v>
      </c>
      <c r="I8" s="508">
        <v>0</v>
      </c>
    </row>
    <row r="9" spans="1:20" ht="15" customHeight="1" x14ac:dyDescent="0.3">
      <c r="B9" s="126" t="s">
        <v>154</v>
      </c>
      <c r="C9" s="508">
        <v>102946.29415200002</v>
      </c>
      <c r="D9" s="508">
        <v>97473.061920000022</v>
      </c>
      <c r="E9" s="508">
        <v>0</v>
      </c>
      <c r="F9" s="508">
        <v>59838.227280000006</v>
      </c>
      <c r="G9" s="508">
        <v>102161.06059233852</v>
      </c>
      <c r="H9" s="508">
        <v>0</v>
      </c>
      <c r="I9" s="508">
        <v>362418.64394433855</v>
      </c>
    </row>
    <row r="10" spans="1:20" ht="15" customHeight="1" x14ac:dyDescent="0.3">
      <c r="B10" s="126" t="s">
        <v>606</v>
      </c>
      <c r="C10" s="508">
        <v>61671.165353611199</v>
      </c>
      <c r="D10" s="508">
        <v>58392.362432352005</v>
      </c>
      <c r="E10" s="508">
        <v>0</v>
      </c>
      <c r="F10" s="508">
        <v>7792.7783680800003</v>
      </c>
      <c r="G10" s="508">
        <v>0</v>
      </c>
      <c r="H10" s="508">
        <v>0</v>
      </c>
      <c r="I10" s="508">
        <v>127856.30615404321</v>
      </c>
    </row>
    <row r="11" spans="1:20" ht="15" customHeight="1" x14ac:dyDescent="0.3">
      <c r="B11" s="126" t="s">
        <v>232</v>
      </c>
      <c r="C11" s="508">
        <v>0</v>
      </c>
      <c r="D11" s="508">
        <v>0</v>
      </c>
      <c r="E11" s="508">
        <v>0</v>
      </c>
      <c r="F11" s="508">
        <v>0</v>
      </c>
      <c r="G11" s="508">
        <v>0</v>
      </c>
      <c r="H11" s="508">
        <v>132407.51999999999</v>
      </c>
      <c r="I11" s="508">
        <v>132407.51999999999</v>
      </c>
    </row>
    <row r="12" spans="1:20" ht="15" customHeight="1" x14ac:dyDescent="0.3">
      <c r="B12" s="126" t="s">
        <v>233</v>
      </c>
      <c r="C12" s="508">
        <v>0</v>
      </c>
      <c r="D12" s="508">
        <v>0</v>
      </c>
      <c r="E12" s="508">
        <v>0</v>
      </c>
      <c r="F12" s="508">
        <v>0</v>
      </c>
      <c r="G12" s="508">
        <v>0</v>
      </c>
      <c r="H12" s="508">
        <v>74390.399999999994</v>
      </c>
      <c r="I12" s="508">
        <v>74390.399999999994</v>
      </c>
    </row>
    <row r="13" spans="1:20" ht="15" customHeight="1" x14ac:dyDescent="0.3">
      <c r="B13" s="126" t="s">
        <v>234</v>
      </c>
      <c r="C13" s="508">
        <v>0</v>
      </c>
      <c r="D13" s="508">
        <v>0</v>
      </c>
      <c r="E13" s="508">
        <v>0</v>
      </c>
      <c r="F13" s="508">
        <v>0</v>
      </c>
      <c r="G13" s="508">
        <v>0</v>
      </c>
      <c r="H13" s="508">
        <v>0</v>
      </c>
      <c r="I13" s="508">
        <v>0</v>
      </c>
    </row>
    <row r="14" spans="1:20" ht="15" customHeight="1" x14ac:dyDescent="0.3">
      <c r="B14" s="126" t="s">
        <v>602</v>
      </c>
      <c r="C14" s="508">
        <v>0</v>
      </c>
      <c r="D14" s="508">
        <v>0</v>
      </c>
      <c r="E14" s="508">
        <v>0</v>
      </c>
      <c r="F14" s="508">
        <v>0</v>
      </c>
      <c r="G14" s="508">
        <v>0</v>
      </c>
      <c r="H14" s="508">
        <v>60000</v>
      </c>
      <c r="I14" s="508">
        <v>60000</v>
      </c>
    </row>
    <row r="15" spans="1:20" ht="15" customHeight="1" x14ac:dyDescent="0.3">
      <c r="B15" s="126" t="s">
        <v>235</v>
      </c>
      <c r="C15" s="507">
        <v>164617.45950561122</v>
      </c>
      <c r="D15" s="507">
        <v>155865.42435235204</v>
      </c>
      <c r="E15" s="507">
        <v>0</v>
      </c>
      <c r="F15" s="507">
        <v>67631.005648080012</v>
      </c>
      <c r="G15" s="507">
        <v>102161.06059233852</v>
      </c>
      <c r="H15" s="507">
        <v>266797.92</v>
      </c>
      <c r="I15" s="507">
        <v>757072.87009838177</v>
      </c>
    </row>
    <row r="16" spans="1:20" ht="15" customHeight="1" x14ac:dyDescent="0.3">
      <c r="B16" s="126" t="s">
        <v>236</v>
      </c>
      <c r="C16" s="508">
        <v>0</v>
      </c>
      <c r="D16" s="508">
        <v>0</v>
      </c>
      <c r="E16" s="508"/>
      <c r="F16" s="508">
        <v>0</v>
      </c>
      <c r="G16" s="508">
        <v>0</v>
      </c>
      <c r="H16" s="508"/>
      <c r="I16" s="508">
        <v>0</v>
      </c>
    </row>
    <row r="17" spans="2:9" ht="15" customHeight="1" thickBot="1" x14ac:dyDescent="0.35">
      <c r="B17" s="126" t="s">
        <v>237</v>
      </c>
      <c r="C17" s="509">
        <v>15335075.459505612</v>
      </c>
      <c r="D17" s="509">
        <v>5527075.4243523516</v>
      </c>
      <c r="E17" s="509">
        <v>1223090</v>
      </c>
      <c r="F17" s="509">
        <v>67631.005648080012</v>
      </c>
      <c r="G17" s="509">
        <v>102161.06059233852</v>
      </c>
      <c r="H17" s="509">
        <v>-351195.39002417907</v>
      </c>
      <c r="I17" s="509">
        <v>21903837.560074206</v>
      </c>
    </row>
    <row r="18" spans="2:9" ht="15" customHeight="1" thickTop="1" x14ac:dyDescent="0.3">
      <c r="B18" s="127"/>
      <c r="C18" s="516"/>
      <c r="D18" s="516"/>
      <c r="E18" s="516"/>
      <c r="F18" s="516"/>
      <c r="G18" s="516"/>
      <c r="H18" s="516"/>
      <c r="I18" s="517"/>
    </row>
    <row r="19" spans="2:9" ht="15" customHeight="1" x14ac:dyDescent="0.3">
      <c r="B19" s="128" t="s">
        <v>603</v>
      </c>
      <c r="C19" s="515">
        <v>901642.29459789221</v>
      </c>
      <c r="D19" s="515">
        <v>250210.27410982852</v>
      </c>
      <c r="E19" s="515">
        <v>22386.039390747679</v>
      </c>
      <c r="F19" s="515">
        <v>0</v>
      </c>
      <c r="G19" s="515">
        <v>0</v>
      </c>
      <c r="H19" s="515">
        <v>0</v>
      </c>
      <c r="I19" s="515">
        <v>1174238.6080984685</v>
      </c>
    </row>
    <row r="20" spans="2:9" ht="15" customHeight="1" x14ac:dyDescent="0.3"/>
    <row r="21" spans="2:9" ht="15" customHeight="1" x14ac:dyDescent="0.3">
      <c r="B21" s="128" t="s">
        <v>604</v>
      </c>
      <c r="C21" s="130">
        <v>2692.42</v>
      </c>
      <c r="D21" s="130">
        <v>2675.92</v>
      </c>
      <c r="E21" s="130">
        <v>0</v>
      </c>
      <c r="F21" s="130">
        <v>1678.68</v>
      </c>
      <c r="G21" s="130">
        <v>2943.5499999999993</v>
      </c>
      <c r="H21" s="130">
        <v>0</v>
      </c>
      <c r="I21" s="130">
        <v>9990.57</v>
      </c>
    </row>
    <row r="22" spans="2:9" ht="15" customHeight="1" x14ac:dyDescent="0.3"/>
    <row r="23" spans="2:9" ht="15" customHeight="1" x14ac:dyDescent="0.3">
      <c r="B23" s="272" t="s">
        <v>607</v>
      </c>
    </row>
    <row r="24" spans="2:9" ht="15" customHeight="1" x14ac:dyDescent="0.3"/>
    <row r="25" spans="2:9" ht="15" customHeight="1" x14ac:dyDescent="0.3"/>
    <row r="26" spans="2:9" ht="15" customHeight="1" x14ac:dyDescent="0.3"/>
    <row r="27" spans="2:9" ht="15" customHeight="1" x14ac:dyDescent="0.3"/>
    <row r="28" spans="2:9" ht="15" customHeight="1" x14ac:dyDescent="0.3"/>
    <row r="29" spans="2:9" ht="15" customHeight="1" x14ac:dyDescent="0.3"/>
    <row r="30" spans="2:9" ht="15" customHeight="1" x14ac:dyDescent="0.3"/>
    <row r="31" spans="2:9" ht="15" customHeight="1" x14ac:dyDescent="0.3"/>
  </sheetData>
  <printOptions headings="1" gridLines="1"/>
  <pageMargins left="0.5" right="0.5" top="0.5" bottom="0.5" header="0.3" footer="0.3"/>
  <pageSetup paperSize="5" scale="56" orientation="landscape" cellComments="asDisplayed" r:id="rId1"/>
  <headerFooter>
    <oddFooter>&amp;L&amp;8OneCare Vermont&amp;R&amp;8&amp;F, &amp;A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T31"/>
  <sheetViews>
    <sheetView zoomScaleNormal="100" workbookViewId="0">
      <selection activeCell="A12" sqref="A12"/>
    </sheetView>
  </sheetViews>
  <sheetFormatPr defaultColWidth="9.28515625" defaultRowHeight="16.5" x14ac:dyDescent="0.3"/>
  <cols>
    <col min="1" max="1" width="9.140625" style="273"/>
    <col min="2" max="2" width="63.140625" style="272" customWidth="1"/>
    <col min="3" max="9" width="18.7109375" style="272" customWidth="1"/>
    <col min="10" max="16384" width="9.28515625" style="272"/>
  </cols>
  <sheetData>
    <row r="1" spans="1:20" s="15" customFormat="1" x14ac:dyDescent="0.3">
      <c r="A1" s="273"/>
      <c r="B1" s="13" t="s">
        <v>491</v>
      </c>
      <c r="C1" s="157"/>
      <c r="D1" s="157"/>
      <c r="E1" s="157"/>
      <c r="F1" s="157"/>
      <c r="G1" s="157"/>
      <c r="H1" s="157"/>
      <c r="I1" s="157"/>
      <c r="J1" s="157"/>
      <c r="K1" s="159"/>
      <c r="L1" s="159"/>
      <c r="M1" s="159"/>
      <c r="N1" s="159"/>
      <c r="O1" s="159"/>
      <c r="P1" s="159"/>
      <c r="Q1" s="159"/>
      <c r="R1" s="159"/>
      <c r="S1" s="159"/>
      <c r="T1" s="159"/>
    </row>
    <row r="2" spans="1:20" s="15" customFormat="1" x14ac:dyDescent="0.3">
      <c r="A2" s="273"/>
      <c r="B2" s="13" t="s">
        <v>820</v>
      </c>
      <c r="C2" s="157"/>
      <c r="D2" s="157"/>
      <c r="E2" s="157"/>
      <c r="F2" s="157"/>
      <c r="G2" s="157"/>
      <c r="H2" s="157"/>
      <c r="I2" s="157"/>
      <c r="J2" s="157"/>
      <c r="K2" s="159"/>
      <c r="L2" s="159"/>
      <c r="M2" s="159"/>
      <c r="N2" s="159"/>
      <c r="O2" s="159"/>
      <c r="P2" s="159"/>
      <c r="Q2" s="159"/>
      <c r="R2" s="159"/>
      <c r="S2" s="159"/>
      <c r="T2" s="159"/>
    </row>
    <row r="3" spans="1:20" s="520" customFormat="1" ht="30.75" x14ac:dyDescent="0.3">
      <c r="A3" s="519"/>
      <c r="C3" s="510" t="s">
        <v>38</v>
      </c>
      <c r="D3" s="511" t="s">
        <v>529</v>
      </c>
      <c r="E3" s="511" t="s">
        <v>530</v>
      </c>
      <c r="F3" s="511" t="s">
        <v>222</v>
      </c>
      <c r="G3" s="512" t="s">
        <v>596</v>
      </c>
      <c r="H3" s="511" t="s">
        <v>600</v>
      </c>
      <c r="I3" s="511" t="s">
        <v>230</v>
      </c>
    </row>
    <row r="4" spans="1:20" s="18" customFormat="1" ht="15" customHeight="1" x14ac:dyDescent="0.3">
      <c r="A4" s="273"/>
      <c r="B4" s="513" t="s">
        <v>601</v>
      </c>
      <c r="C4" s="508">
        <v>11376872</v>
      </c>
      <c r="D4" s="506">
        <v>3320018</v>
      </c>
      <c r="E4" s="506">
        <v>1167664</v>
      </c>
      <c r="F4" s="506">
        <v>0</v>
      </c>
      <c r="G4" s="506">
        <v>0</v>
      </c>
      <c r="H4" s="506">
        <v>0</v>
      </c>
      <c r="I4" s="506">
        <v>15864554</v>
      </c>
    </row>
    <row r="5" spans="1:20" s="18" customFormat="1" ht="15" customHeight="1" x14ac:dyDescent="0.3">
      <c r="A5" s="273"/>
      <c r="B5" s="513" t="s">
        <v>398</v>
      </c>
      <c r="C5" s="508">
        <v>0</v>
      </c>
      <c r="D5" s="506">
        <v>0</v>
      </c>
      <c r="E5" s="506">
        <v>0</v>
      </c>
      <c r="F5" s="506">
        <v>0</v>
      </c>
      <c r="G5" s="506">
        <v>0</v>
      </c>
      <c r="H5" s="506">
        <v>-659259.90212053992</v>
      </c>
      <c r="I5" s="506">
        <v>-659259.90212053992</v>
      </c>
    </row>
    <row r="6" spans="1:20" ht="15" customHeight="1" x14ac:dyDescent="0.3">
      <c r="B6" s="125" t="s">
        <v>231</v>
      </c>
      <c r="C6" s="507">
        <v>11376872</v>
      </c>
      <c r="D6" s="507">
        <v>3320018</v>
      </c>
      <c r="E6" s="507">
        <v>1167664</v>
      </c>
      <c r="F6" s="507">
        <v>0</v>
      </c>
      <c r="G6" s="507">
        <v>0</v>
      </c>
      <c r="H6" s="507">
        <v>-659259.90212053992</v>
      </c>
      <c r="I6" s="507">
        <v>15205294.09787946</v>
      </c>
    </row>
    <row r="7" spans="1:20" ht="15" customHeight="1" x14ac:dyDescent="0.3">
      <c r="B7" s="126"/>
      <c r="C7" s="508"/>
      <c r="D7" s="508"/>
      <c r="E7" s="508"/>
      <c r="F7" s="508"/>
      <c r="G7" s="508"/>
      <c r="H7" s="508"/>
      <c r="I7" s="508"/>
    </row>
    <row r="8" spans="1:20" ht="15" customHeight="1" x14ac:dyDescent="0.3">
      <c r="B8" s="126" t="s">
        <v>605</v>
      </c>
      <c r="C8" s="508">
        <v>0</v>
      </c>
      <c r="D8" s="508">
        <v>0</v>
      </c>
      <c r="E8" s="508">
        <v>0</v>
      </c>
      <c r="F8" s="508">
        <v>0</v>
      </c>
      <c r="G8" s="508">
        <v>0</v>
      </c>
      <c r="H8" s="508">
        <v>0</v>
      </c>
      <c r="I8" s="508">
        <v>0</v>
      </c>
    </row>
    <row r="9" spans="1:20" ht="15" customHeight="1" x14ac:dyDescent="0.3">
      <c r="B9" s="126" t="s">
        <v>154</v>
      </c>
      <c r="C9" s="508">
        <v>106530.11694000001</v>
      </c>
      <c r="D9" s="508">
        <v>71447.413440000004</v>
      </c>
      <c r="E9" s="508">
        <v>0</v>
      </c>
      <c r="F9" s="508">
        <v>31307.168879999997</v>
      </c>
      <c r="G9" s="508">
        <v>44496.320888919676</v>
      </c>
      <c r="H9" s="508">
        <v>0</v>
      </c>
      <c r="I9" s="508">
        <v>253781.02014891969</v>
      </c>
    </row>
    <row r="10" spans="1:20" ht="15" customHeight="1" x14ac:dyDescent="0.3">
      <c r="B10" s="126" t="s">
        <v>606</v>
      </c>
      <c r="C10" s="508">
        <v>63818.095746564002</v>
      </c>
      <c r="D10" s="508">
        <v>42801.397414464001</v>
      </c>
      <c r="E10" s="508">
        <v>0</v>
      </c>
      <c r="F10" s="508">
        <v>4077.1566856799991</v>
      </c>
      <c r="G10" s="508">
        <v>0</v>
      </c>
      <c r="H10" s="508">
        <v>0</v>
      </c>
      <c r="I10" s="508">
        <v>110696.64984670801</v>
      </c>
    </row>
    <row r="11" spans="1:20" ht="15" customHeight="1" x14ac:dyDescent="0.3">
      <c r="B11" s="126" t="s">
        <v>232</v>
      </c>
      <c r="C11" s="508">
        <v>0</v>
      </c>
      <c r="D11" s="508">
        <v>0</v>
      </c>
      <c r="E11" s="508">
        <v>0</v>
      </c>
      <c r="F11" s="508">
        <v>0</v>
      </c>
      <c r="G11" s="508">
        <v>0</v>
      </c>
      <c r="H11" s="508">
        <v>130961.76</v>
      </c>
      <c r="I11" s="508">
        <v>130961.76</v>
      </c>
    </row>
    <row r="12" spans="1:20" ht="15" customHeight="1" x14ac:dyDescent="0.3">
      <c r="B12" s="126" t="s">
        <v>233</v>
      </c>
      <c r="C12" s="508">
        <v>0</v>
      </c>
      <c r="D12" s="508">
        <v>0</v>
      </c>
      <c r="E12" s="508">
        <v>0</v>
      </c>
      <c r="F12" s="508">
        <v>0</v>
      </c>
      <c r="G12" s="508">
        <v>0</v>
      </c>
      <c r="H12" s="508">
        <v>64402.799999999988</v>
      </c>
      <c r="I12" s="508">
        <v>64402.799999999988</v>
      </c>
    </row>
    <row r="13" spans="1:20" ht="15" customHeight="1" x14ac:dyDescent="0.3">
      <c r="B13" s="126" t="s">
        <v>234</v>
      </c>
      <c r="C13" s="508">
        <v>0</v>
      </c>
      <c r="D13" s="508">
        <v>0</v>
      </c>
      <c r="E13" s="508">
        <v>0</v>
      </c>
      <c r="F13" s="508">
        <v>0</v>
      </c>
      <c r="G13" s="508">
        <v>0</v>
      </c>
      <c r="H13" s="508">
        <v>0</v>
      </c>
      <c r="I13" s="508">
        <v>0</v>
      </c>
    </row>
    <row r="14" spans="1:20" ht="15" customHeight="1" x14ac:dyDescent="0.3">
      <c r="B14" s="126" t="s">
        <v>602</v>
      </c>
      <c r="C14" s="508">
        <v>0</v>
      </c>
      <c r="D14" s="508">
        <v>0</v>
      </c>
      <c r="E14" s="508">
        <v>0</v>
      </c>
      <c r="F14" s="508">
        <v>0</v>
      </c>
      <c r="G14" s="508">
        <v>0</v>
      </c>
      <c r="H14" s="508">
        <v>60000</v>
      </c>
      <c r="I14" s="508">
        <v>60000</v>
      </c>
    </row>
    <row r="15" spans="1:20" ht="15" customHeight="1" x14ac:dyDescent="0.3">
      <c r="B15" s="126" t="s">
        <v>235</v>
      </c>
      <c r="C15" s="507">
        <v>170348.21268656402</v>
      </c>
      <c r="D15" s="507">
        <v>114248.81085446401</v>
      </c>
      <c r="E15" s="507">
        <v>0</v>
      </c>
      <c r="F15" s="507">
        <v>35384.325565679996</v>
      </c>
      <c r="G15" s="507">
        <v>44496.320888919676</v>
      </c>
      <c r="H15" s="507">
        <v>255364.56</v>
      </c>
      <c r="I15" s="507">
        <v>619842.22999562765</v>
      </c>
    </row>
    <row r="16" spans="1:20" ht="15" customHeight="1" x14ac:dyDescent="0.3">
      <c r="B16" s="126" t="s">
        <v>236</v>
      </c>
      <c r="C16" s="508">
        <v>0</v>
      </c>
      <c r="D16" s="508">
        <v>0</v>
      </c>
      <c r="E16" s="508"/>
      <c r="F16" s="508">
        <v>0</v>
      </c>
      <c r="G16" s="508">
        <v>0</v>
      </c>
      <c r="H16" s="508"/>
      <c r="I16" s="508">
        <v>0</v>
      </c>
    </row>
    <row r="17" spans="1:9" ht="15" customHeight="1" thickBot="1" x14ac:dyDescent="0.35">
      <c r="B17" s="126" t="s">
        <v>237</v>
      </c>
      <c r="C17" s="509">
        <v>11547220.212686565</v>
      </c>
      <c r="D17" s="509">
        <v>3434266.8108544638</v>
      </c>
      <c r="E17" s="509">
        <v>1167664</v>
      </c>
      <c r="F17" s="509">
        <v>35384.325565679996</v>
      </c>
      <c r="G17" s="509">
        <v>44496.320888919676</v>
      </c>
      <c r="H17" s="509">
        <v>-403895.34212053992</v>
      </c>
      <c r="I17" s="509">
        <v>15825136.327875091</v>
      </c>
    </row>
    <row r="18" spans="1:9" ht="15" customHeight="1" thickTop="1" x14ac:dyDescent="0.3">
      <c r="B18" s="127"/>
      <c r="C18" s="516"/>
      <c r="D18" s="516"/>
      <c r="E18" s="516"/>
      <c r="F18" s="516"/>
      <c r="G18" s="516"/>
      <c r="H18" s="516"/>
      <c r="I18" s="517"/>
    </row>
    <row r="19" spans="1:9" s="8" customFormat="1" ht="15" customHeight="1" x14ac:dyDescent="0.3">
      <c r="A19" s="273"/>
      <c r="B19" s="128" t="s">
        <v>603</v>
      </c>
      <c r="C19" s="515">
        <v>734340.99722226837</v>
      </c>
      <c r="D19" s="515">
        <v>193359.47284347814</v>
      </c>
      <c r="E19" s="515">
        <v>30282.000187231377</v>
      </c>
      <c r="F19" s="515">
        <v>0</v>
      </c>
      <c r="G19" s="515">
        <v>0</v>
      </c>
      <c r="H19" s="515">
        <v>0</v>
      </c>
      <c r="I19" s="515">
        <v>957982.4702529778</v>
      </c>
    </row>
    <row r="20" spans="1:9" ht="15" customHeight="1" x14ac:dyDescent="0.3"/>
    <row r="21" spans="1:9" ht="15" customHeight="1" x14ac:dyDescent="0.3">
      <c r="B21" s="128" t="s">
        <v>604</v>
      </c>
      <c r="C21" s="130">
        <v>2786.15</v>
      </c>
      <c r="D21" s="130">
        <v>1961.44</v>
      </c>
      <c r="E21" s="130">
        <v>0</v>
      </c>
      <c r="F21" s="130">
        <v>878.28</v>
      </c>
      <c r="G21" s="130">
        <v>1201.05</v>
      </c>
      <c r="H21" s="130">
        <v>0</v>
      </c>
      <c r="I21" s="130">
        <v>6826.92</v>
      </c>
    </row>
    <row r="22" spans="1:9" ht="15" customHeight="1" x14ac:dyDescent="0.3"/>
    <row r="23" spans="1:9" ht="15" customHeight="1" x14ac:dyDescent="0.3">
      <c r="B23" s="272" t="s">
        <v>607</v>
      </c>
    </row>
    <row r="24" spans="1:9" ht="15" customHeight="1" x14ac:dyDescent="0.3"/>
    <row r="25" spans="1:9" ht="15" customHeight="1" x14ac:dyDescent="0.3"/>
    <row r="26" spans="1:9" ht="15" customHeight="1" x14ac:dyDescent="0.3"/>
    <row r="27" spans="1:9" ht="15" customHeight="1" x14ac:dyDescent="0.3"/>
    <row r="28" spans="1:9" ht="15" customHeight="1" x14ac:dyDescent="0.3"/>
    <row r="29" spans="1:9" ht="15" customHeight="1" x14ac:dyDescent="0.3"/>
    <row r="30" spans="1:9" ht="15" customHeight="1" x14ac:dyDescent="0.3"/>
    <row r="31" spans="1:9" ht="15" customHeight="1" x14ac:dyDescent="0.3"/>
  </sheetData>
  <printOptions headings="1" gridLines="1"/>
  <pageMargins left="0.5" right="0.5" top="0.5" bottom="0.5" header="0.3" footer="0.3"/>
  <pageSetup paperSize="5" scale="56" orientation="landscape" cellComments="asDisplayed" r:id="rId1"/>
  <headerFooter>
    <oddFooter>&amp;L&amp;8OneCare Vermont&amp;R&amp;8&amp;F, &amp;A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T31"/>
  <sheetViews>
    <sheetView zoomScaleNormal="100" workbookViewId="0">
      <selection activeCell="A12" sqref="A12"/>
    </sheetView>
  </sheetViews>
  <sheetFormatPr defaultColWidth="9.28515625" defaultRowHeight="16.5" x14ac:dyDescent="0.3"/>
  <cols>
    <col min="1" max="1" width="9.140625" style="273"/>
    <col min="2" max="2" width="63.140625" style="272" customWidth="1"/>
    <col min="3" max="9" width="18.7109375" style="272" customWidth="1"/>
    <col min="10" max="16384" width="9.28515625" style="272"/>
  </cols>
  <sheetData>
    <row r="1" spans="1:20" s="15" customFormat="1" x14ac:dyDescent="0.3">
      <c r="A1" s="273"/>
      <c r="B1" s="13" t="s">
        <v>491</v>
      </c>
      <c r="C1" s="157"/>
      <c r="D1" s="157"/>
      <c r="E1" s="157"/>
      <c r="F1" s="157"/>
      <c r="G1" s="157"/>
      <c r="H1" s="157"/>
      <c r="I1" s="157"/>
      <c r="J1" s="157"/>
      <c r="K1" s="159"/>
      <c r="L1" s="159"/>
      <c r="M1" s="159"/>
      <c r="N1" s="159"/>
      <c r="O1" s="159"/>
      <c r="P1" s="159"/>
      <c r="Q1" s="159"/>
      <c r="R1" s="159"/>
      <c r="S1" s="159"/>
      <c r="T1" s="159"/>
    </row>
    <row r="2" spans="1:20" s="15" customFormat="1" x14ac:dyDescent="0.3">
      <c r="A2" s="273"/>
      <c r="B2" s="13" t="s">
        <v>821</v>
      </c>
      <c r="C2" s="157"/>
      <c r="D2" s="157"/>
      <c r="E2" s="157"/>
      <c r="F2" s="157"/>
      <c r="G2" s="157"/>
      <c r="H2" s="157"/>
      <c r="I2" s="157"/>
      <c r="J2" s="157"/>
      <c r="K2" s="159"/>
      <c r="L2" s="159"/>
      <c r="M2" s="159"/>
      <c r="N2" s="159"/>
      <c r="O2" s="159"/>
      <c r="P2" s="159"/>
      <c r="Q2" s="159"/>
      <c r="R2" s="159"/>
      <c r="S2" s="159"/>
      <c r="T2" s="159"/>
    </row>
    <row r="3" spans="1:20" s="520" customFormat="1" ht="30.75" x14ac:dyDescent="0.3">
      <c r="A3" s="519"/>
      <c r="C3" s="510" t="s">
        <v>38</v>
      </c>
      <c r="D3" s="511" t="s">
        <v>529</v>
      </c>
      <c r="E3" s="511" t="s">
        <v>530</v>
      </c>
      <c r="F3" s="511" t="s">
        <v>222</v>
      </c>
      <c r="G3" s="512" t="s">
        <v>596</v>
      </c>
      <c r="H3" s="511" t="s">
        <v>600</v>
      </c>
      <c r="I3" s="511" t="s">
        <v>230</v>
      </c>
    </row>
    <row r="4" spans="1:20" s="18" customFormat="1" ht="15" customHeight="1" x14ac:dyDescent="0.3">
      <c r="A4" s="273"/>
      <c r="B4" s="513" t="s">
        <v>601</v>
      </c>
      <c r="C4" s="508">
        <v>0</v>
      </c>
      <c r="D4" s="506">
        <v>3315453</v>
      </c>
      <c r="E4" s="506">
        <v>498234</v>
      </c>
      <c r="F4" s="506">
        <v>0</v>
      </c>
      <c r="G4" s="506">
        <v>0</v>
      </c>
      <c r="H4" s="506">
        <v>0</v>
      </c>
      <c r="I4" s="506">
        <v>3813687</v>
      </c>
    </row>
    <row r="5" spans="1:20" s="18" customFormat="1" ht="15" customHeight="1" x14ac:dyDescent="0.3">
      <c r="A5" s="273"/>
      <c r="B5" s="513" t="s">
        <v>398</v>
      </c>
      <c r="C5" s="508">
        <v>0</v>
      </c>
      <c r="D5" s="506">
        <v>0</v>
      </c>
      <c r="E5" s="506">
        <v>0</v>
      </c>
      <c r="F5" s="506">
        <v>0</v>
      </c>
      <c r="G5" s="506">
        <v>0</v>
      </c>
      <c r="H5" s="506">
        <v>-71370.701571367012</v>
      </c>
      <c r="I5" s="506">
        <v>-71370.701571367012</v>
      </c>
    </row>
    <row r="6" spans="1:20" ht="15" customHeight="1" x14ac:dyDescent="0.3">
      <c r="B6" s="125" t="s">
        <v>231</v>
      </c>
      <c r="C6" s="507">
        <v>0</v>
      </c>
      <c r="D6" s="507">
        <v>3315453</v>
      </c>
      <c r="E6" s="507">
        <v>498234</v>
      </c>
      <c r="F6" s="507">
        <v>0</v>
      </c>
      <c r="G6" s="507">
        <v>0</v>
      </c>
      <c r="H6" s="507">
        <v>-71370.701571367012</v>
      </c>
      <c r="I6" s="507">
        <v>3742316.2984286328</v>
      </c>
    </row>
    <row r="7" spans="1:20" ht="15" customHeight="1" x14ac:dyDescent="0.3">
      <c r="B7" s="126"/>
      <c r="C7" s="508"/>
      <c r="D7" s="508"/>
      <c r="E7" s="508"/>
      <c r="F7" s="508"/>
      <c r="G7" s="508"/>
      <c r="H7" s="508"/>
      <c r="I7" s="508"/>
    </row>
    <row r="8" spans="1:20" ht="15" customHeight="1" x14ac:dyDescent="0.3">
      <c r="B8" s="126" t="s">
        <v>605</v>
      </c>
      <c r="C8" s="508">
        <v>0</v>
      </c>
      <c r="D8" s="508">
        <v>0</v>
      </c>
      <c r="E8" s="508">
        <v>0</v>
      </c>
      <c r="F8" s="508">
        <v>0</v>
      </c>
      <c r="G8" s="508">
        <v>0</v>
      </c>
      <c r="H8" s="508">
        <v>0</v>
      </c>
      <c r="I8" s="508">
        <v>0</v>
      </c>
    </row>
    <row r="9" spans="1:20" ht="15" customHeight="1" x14ac:dyDescent="0.3">
      <c r="B9" s="126" t="s">
        <v>154</v>
      </c>
      <c r="C9" s="508">
        <v>0</v>
      </c>
      <c r="D9" s="508">
        <v>0</v>
      </c>
      <c r="E9" s="508">
        <v>0</v>
      </c>
      <c r="F9" s="508">
        <v>0</v>
      </c>
      <c r="G9" s="508">
        <v>0</v>
      </c>
      <c r="H9" s="508">
        <v>0</v>
      </c>
      <c r="I9" s="508">
        <v>0</v>
      </c>
    </row>
    <row r="10" spans="1:20" ht="15" customHeight="1" x14ac:dyDescent="0.3">
      <c r="B10" s="126" t="s">
        <v>606</v>
      </c>
      <c r="C10" s="508">
        <v>0</v>
      </c>
      <c r="D10" s="508">
        <v>0</v>
      </c>
      <c r="E10" s="508">
        <v>0</v>
      </c>
      <c r="F10" s="508">
        <v>0</v>
      </c>
      <c r="G10" s="508">
        <v>0</v>
      </c>
      <c r="H10" s="508">
        <v>0</v>
      </c>
      <c r="I10" s="508">
        <v>0</v>
      </c>
    </row>
    <row r="11" spans="1:20" ht="15" customHeight="1" x14ac:dyDescent="0.3">
      <c r="B11" s="126" t="s">
        <v>232</v>
      </c>
      <c r="C11" s="508">
        <v>0</v>
      </c>
      <c r="D11" s="508">
        <v>0</v>
      </c>
      <c r="E11" s="508">
        <v>0</v>
      </c>
      <c r="F11" s="508">
        <v>0</v>
      </c>
      <c r="G11" s="508">
        <v>0</v>
      </c>
      <c r="H11" s="508">
        <v>0</v>
      </c>
      <c r="I11" s="508">
        <v>0</v>
      </c>
    </row>
    <row r="12" spans="1:20" ht="15" customHeight="1" x14ac:dyDescent="0.3">
      <c r="B12" s="126" t="s">
        <v>233</v>
      </c>
      <c r="C12" s="508">
        <v>0</v>
      </c>
      <c r="D12" s="508">
        <v>0</v>
      </c>
      <c r="E12" s="508">
        <v>0</v>
      </c>
      <c r="F12" s="508">
        <v>0</v>
      </c>
      <c r="G12" s="508">
        <v>0</v>
      </c>
      <c r="H12" s="508">
        <v>0</v>
      </c>
      <c r="I12" s="508">
        <v>0</v>
      </c>
    </row>
    <row r="13" spans="1:20" ht="15" customHeight="1" x14ac:dyDescent="0.3">
      <c r="B13" s="126" t="s">
        <v>234</v>
      </c>
      <c r="C13" s="508">
        <v>0</v>
      </c>
      <c r="D13" s="508">
        <v>0</v>
      </c>
      <c r="E13" s="508">
        <v>0</v>
      </c>
      <c r="F13" s="508">
        <v>0</v>
      </c>
      <c r="G13" s="508">
        <v>0</v>
      </c>
      <c r="H13" s="508">
        <v>0</v>
      </c>
      <c r="I13" s="508">
        <v>0</v>
      </c>
    </row>
    <row r="14" spans="1:20" ht="15" customHeight="1" x14ac:dyDescent="0.3">
      <c r="B14" s="126" t="s">
        <v>602</v>
      </c>
      <c r="C14" s="508">
        <v>0</v>
      </c>
      <c r="D14" s="508">
        <v>0</v>
      </c>
      <c r="E14" s="508">
        <v>0</v>
      </c>
      <c r="F14" s="508">
        <v>0</v>
      </c>
      <c r="G14" s="508">
        <v>0</v>
      </c>
      <c r="H14" s="508">
        <v>60000</v>
      </c>
      <c r="I14" s="508">
        <v>60000</v>
      </c>
    </row>
    <row r="15" spans="1:20" ht="15" customHeight="1" x14ac:dyDescent="0.3">
      <c r="B15" s="126" t="s">
        <v>235</v>
      </c>
      <c r="C15" s="507">
        <v>0</v>
      </c>
      <c r="D15" s="507">
        <v>0</v>
      </c>
      <c r="E15" s="507">
        <v>0</v>
      </c>
      <c r="F15" s="507">
        <v>0</v>
      </c>
      <c r="G15" s="507">
        <v>0</v>
      </c>
      <c r="H15" s="507">
        <v>60000</v>
      </c>
      <c r="I15" s="507">
        <v>60000</v>
      </c>
    </row>
    <row r="16" spans="1:20" ht="15" customHeight="1" x14ac:dyDescent="0.3">
      <c r="B16" s="126" t="s">
        <v>236</v>
      </c>
      <c r="C16" s="508">
        <v>0</v>
      </c>
      <c r="D16" s="508">
        <v>0</v>
      </c>
      <c r="E16" s="508"/>
      <c r="F16" s="508">
        <v>0</v>
      </c>
      <c r="G16" s="508">
        <v>0</v>
      </c>
      <c r="H16" s="508"/>
      <c r="I16" s="508">
        <v>0</v>
      </c>
    </row>
    <row r="17" spans="1:9" ht="15" customHeight="1" thickBot="1" x14ac:dyDescent="0.35">
      <c r="B17" s="126" t="s">
        <v>237</v>
      </c>
      <c r="C17" s="509">
        <v>0</v>
      </c>
      <c r="D17" s="509">
        <v>3315453</v>
      </c>
      <c r="E17" s="509">
        <v>498234</v>
      </c>
      <c r="F17" s="509">
        <v>0</v>
      </c>
      <c r="G17" s="509">
        <v>0</v>
      </c>
      <c r="H17" s="509">
        <v>-11370.701571367012</v>
      </c>
      <c r="I17" s="509">
        <v>3802316.2984286328</v>
      </c>
    </row>
    <row r="18" spans="1:9" ht="15" customHeight="1" thickTop="1" x14ac:dyDescent="0.3">
      <c r="B18" s="127"/>
      <c r="C18" s="516"/>
      <c r="D18" s="516"/>
      <c r="E18" s="516"/>
      <c r="F18" s="516"/>
      <c r="G18" s="516"/>
      <c r="H18" s="516"/>
      <c r="I18" s="517"/>
    </row>
    <row r="19" spans="1:9" s="8" customFormat="1" ht="15" customHeight="1" x14ac:dyDescent="0.3">
      <c r="A19" s="273"/>
      <c r="B19" s="128" t="s">
        <v>603</v>
      </c>
      <c r="C19" s="515">
        <v>0</v>
      </c>
      <c r="D19" s="515">
        <v>219197.28599544027</v>
      </c>
      <c r="E19" s="515">
        <v>31640.445055443623</v>
      </c>
      <c r="F19" s="515">
        <v>0</v>
      </c>
      <c r="G19" s="515">
        <v>0</v>
      </c>
      <c r="H19" s="515">
        <v>0</v>
      </c>
      <c r="I19" s="515">
        <v>250837.73105088389</v>
      </c>
    </row>
    <row r="20" spans="1:9" ht="15" customHeight="1" x14ac:dyDescent="0.3"/>
    <row r="21" spans="1:9" ht="15" customHeight="1" x14ac:dyDescent="0.3">
      <c r="B21" s="128" t="s">
        <v>604</v>
      </c>
      <c r="C21" s="130">
        <v>0</v>
      </c>
      <c r="D21" s="130">
        <v>0</v>
      </c>
      <c r="E21" s="130">
        <v>0</v>
      </c>
      <c r="F21" s="130">
        <v>0</v>
      </c>
      <c r="G21" s="130">
        <v>0</v>
      </c>
      <c r="H21" s="130">
        <v>0</v>
      </c>
      <c r="I21" s="130">
        <v>0</v>
      </c>
    </row>
    <row r="22" spans="1:9" ht="15" customHeight="1" x14ac:dyDescent="0.3"/>
    <row r="23" spans="1:9" ht="15" customHeight="1" x14ac:dyDescent="0.3">
      <c r="B23" s="272" t="s">
        <v>607</v>
      </c>
    </row>
    <row r="24" spans="1:9" ht="15" customHeight="1" x14ac:dyDescent="0.3"/>
    <row r="25" spans="1:9" ht="15" customHeight="1" x14ac:dyDescent="0.3"/>
    <row r="26" spans="1:9" ht="15" customHeight="1" x14ac:dyDescent="0.3"/>
    <row r="27" spans="1:9" ht="15" customHeight="1" x14ac:dyDescent="0.3"/>
    <row r="28" spans="1:9" ht="15" customHeight="1" x14ac:dyDescent="0.3"/>
    <row r="29" spans="1:9" ht="15" customHeight="1" x14ac:dyDescent="0.3"/>
    <row r="30" spans="1:9" ht="15" customHeight="1" x14ac:dyDescent="0.3"/>
    <row r="31" spans="1:9" ht="15" customHeight="1" x14ac:dyDescent="0.3"/>
  </sheetData>
  <printOptions headings="1" gridLines="1"/>
  <pageMargins left="0.5" right="0.5" top="0.5" bottom="0.5" header="0.3" footer="0.3"/>
  <pageSetup paperSize="5" scale="56" orientation="landscape" cellComments="asDisplayed" r:id="rId1"/>
  <headerFooter>
    <oddFooter>&amp;L&amp;8OneCare Vermont&amp;R&amp;8&amp;F, &amp;A</oddFooter>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59999389629810485"/>
  </sheetPr>
  <dimension ref="A1:T31"/>
  <sheetViews>
    <sheetView zoomScaleNormal="100" workbookViewId="0">
      <selection activeCell="A12" sqref="A12"/>
    </sheetView>
  </sheetViews>
  <sheetFormatPr defaultColWidth="9.28515625" defaultRowHeight="16.5" x14ac:dyDescent="0.3"/>
  <cols>
    <col min="1" max="1" width="9.140625" style="273"/>
    <col min="2" max="2" width="63.140625" style="272" customWidth="1"/>
    <col min="3" max="9" width="18.7109375" style="272" customWidth="1"/>
    <col min="10" max="16384" width="9.28515625" style="272"/>
  </cols>
  <sheetData>
    <row r="1" spans="1:20" s="15" customFormat="1" x14ac:dyDescent="0.3">
      <c r="A1" s="273"/>
      <c r="B1" s="13" t="s">
        <v>491</v>
      </c>
      <c r="C1" s="157"/>
      <c r="D1" s="157"/>
      <c r="E1" s="157"/>
      <c r="F1" s="157"/>
      <c r="G1" s="157"/>
      <c r="H1" s="157"/>
      <c r="I1" s="157"/>
      <c r="J1" s="157"/>
      <c r="K1" s="159"/>
      <c r="L1" s="159"/>
      <c r="M1" s="159"/>
      <c r="N1" s="159"/>
      <c r="O1" s="159"/>
      <c r="P1" s="159"/>
      <c r="Q1" s="159"/>
      <c r="R1" s="159"/>
      <c r="S1" s="159"/>
      <c r="T1" s="159"/>
    </row>
    <row r="2" spans="1:20" s="15" customFormat="1" x14ac:dyDescent="0.3">
      <c r="A2" s="273"/>
      <c r="B2" s="13" t="s">
        <v>822</v>
      </c>
      <c r="C2" s="157"/>
      <c r="D2" s="157"/>
      <c r="E2" s="157"/>
      <c r="F2" s="157"/>
      <c r="G2" s="157"/>
      <c r="H2" s="157"/>
      <c r="I2" s="157"/>
      <c r="J2" s="157"/>
      <c r="K2" s="159"/>
      <c r="L2" s="159"/>
      <c r="M2" s="159"/>
      <c r="N2" s="159"/>
      <c r="O2" s="159"/>
      <c r="P2" s="159"/>
      <c r="Q2" s="159"/>
      <c r="R2" s="159"/>
      <c r="S2" s="159"/>
      <c r="T2" s="159"/>
    </row>
    <row r="3" spans="1:20" s="520" customFormat="1" ht="30.75" x14ac:dyDescent="0.3">
      <c r="A3" s="519"/>
      <c r="C3" s="510" t="s">
        <v>38</v>
      </c>
      <c r="D3" s="511" t="s">
        <v>529</v>
      </c>
      <c r="E3" s="511" t="s">
        <v>530</v>
      </c>
      <c r="F3" s="511" t="s">
        <v>222</v>
      </c>
      <c r="G3" s="512" t="s">
        <v>596</v>
      </c>
      <c r="H3" s="511" t="s">
        <v>600</v>
      </c>
      <c r="I3" s="511" t="s">
        <v>230</v>
      </c>
    </row>
    <row r="4" spans="1:20" s="18" customFormat="1" ht="15" customHeight="1" x14ac:dyDescent="0.3">
      <c r="A4" s="273"/>
      <c r="B4" s="513" t="s">
        <v>601</v>
      </c>
      <c r="C4" s="508">
        <v>25550076</v>
      </c>
      <c r="D4" s="506">
        <v>8362465</v>
      </c>
      <c r="E4" s="506">
        <v>2528772</v>
      </c>
      <c r="F4" s="506">
        <v>5988166</v>
      </c>
      <c r="G4" s="506">
        <v>0</v>
      </c>
      <c r="H4" s="506">
        <v>0</v>
      </c>
      <c r="I4" s="506">
        <v>42429479</v>
      </c>
    </row>
    <row r="5" spans="1:20" s="18" customFormat="1" ht="15" customHeight="1" x14ac:dyDescent="0.3">
      <c r="A5" s="273"/>
      <c r="B5" s="513" t="s">
        <v>398</v>
      </c>
      <c r="C5" s="508">
        <v>0</v>
      </c>
      <c r="D5" s="506">
        <v>0</v>
      </c>
      <c r="E5" s="506">
        <v>0</v>
      </c>
      <c r="F5" s="506">
        <v>0</v>
      </c>
      <c r="G5" s="506">
        <v>0</v>
      </c>
      <c r="H5" s="506">
        <v>-1176344.3879277711</v>
      </c>
      <c r="I5" s="506">
        <v>-1176344.3879277711</v>
      </c>
    </row>
    <row r="6" spans="1:20" ht="15" customHeight="1" x14ac:dyDescent="0.3">
      <c r="B6" s="125" t="s">
        <v>231</v>
      </c>
      <c r="C6" s="507">
        <v>25550076</v>
      </c>
      <c r="D6" s="507">
        <v>8362465</v>
      </c>
      <c r="E6" s="507">
        <v>2528772</v>
      </c>
      <c r="F6" s="507">
        <v>5988166</v>
      </c>
      <c r="G6" s="507">
        <v>0</v>
      </c>
      <c r="H6" s="507">
        <v>-1176344.3879277711</v>
      </c>
      <c r="I6" s="507">
        <v>41253134.612072229</v>
      </c>
    </row>
    <row r="7" spans="1:20" ht="15" customHeight="1" x14ac:dyDescent="0.3">
      <c r="B7" s="126"/>
      <c r="C7" s="508"/>
      <c r="D7" s="508"/>
      <c r="E7" s="508"/>
      <c r="F7" s="508"/>
      <c r="G7" s="508"/>
      <c r="H7" s="508"/>
      <c r="I7" s="508"/>
    </row>
    <row r="8" spans="1:20" ht="15" customHeight="1" x14ac:dyDescent="0.3">
      <c r="B8" s="126" t="s">
        <v>605</v>
      </c>
      <c r="C8" s="508">
        <v>0</v>
      </c>
      <c r="D8" s="508">
        <v>0</v>
      </c>
      <c r="E8" s="508">
        <v>0</v>
      </c>
      <c r="F8" s="508">
        <v>0</v>
      </c>
      <c r="G8" s="508">
        <v>0</v>
      </c>
      <c r="H8" s="508">
        <v>0</v>
      </c>
      <c r="I8" s="508">
        <v>0</v>
      </c>
    </row>
    <row r="9" spans="1:20" ht="15" customHeight="1" x14ac:dyDescent="0.3">
      <c r="B9" s="126" t="s">
        <v>154</v>
      </c>
      <c r="C9" s="508">
        <v>125039.97089999999</v>
      </c>
      <c r="D9" s="508">
        <v>150698.73311999999</v>
      </c>
      <c r="E9" s="508">
        <v>0</v>
      </c>
      <c r="F9" s="508">
        <v>77813.079240000006</v>
      </c>
      <c r="G9" s="508">
        <v>71305.691509944125</v>
      </c>
      <c r="H9" s="508">
        <v>0</v>
      </c>
      <c r="I9" s="508">
        <v>424857.47476994409</v>
      </c>
    </row>
    <row r="10" spans="1:20" ht="15" customHeight="1" x14ac:dyDescent="0.3">
      <c r="B10" s="126" t="s">
        <v>606</v>
      </c>
      <c r="C10" s="508">
        <v>74906.637336539992</v>
      </c>
      <c r="D10" s="508">
        <v>90277.814907071996</v>
      </c>
      <c r="E10" s="508">
        <v>0</v>
      </c>
      <c r="F10" s="508">
        <v>10133.657165640001</v>
      </c>
      <c r="G10" s="508">
        <v>0</v>
      </c>
      <c r="H10" s="508">
        <v>0</v>
      </c>
      <c r="I10" s="508">
        <v>175318.10940925198</v>
      </c>
    </row>
    <row r="11" spans="1:20" ht="15" customHeight="1" x14ac:dyDescent="0.3">
      <c r="B11" s="126" t="s">
        <v>232</v>
      </c>
      <c r="C11" s="508">
        <v>0</v>
      </c>
      <c r="D11" s="508">
        <v>0</v>
      </c>
      <c r="E11" s="508">
        <v>0</v>
      </c>
      <c r="F11" s="508">
        <v>0</v>
      </c>
      <c r="G11" s="508">
        <v>0</v>
      </c>
      <c r="H11" s="508">
        <v>0</v>
      </c>
      <c r="I11" s="508">
        <v>0</v>
      </c>
    </row>
    <row r="12" spans="1:20" ht="15" customHeight="1" x14ac:dyDescent="0.3">
      <c r="B12" s="126" t="s">
        <v>233</v>
      </c>
      <c r="C12" s="508">
        <v>0</v>
      </c>
      <c r="D12" s="508">
        <v>0</v>
      </c>
      <c r="E12" s="508">
        <v>0</v>
      </c>
      <c r="F12" s="508">
        <v>0</v>
      </c>
      <c r="G12" s="508">
        <v>0</v>
      </c>
      <c r="H12" s="508">
        <v>91930.199999999983</v>
      </c>
      <c r="I12" s="508">
        <v>91930.199999999983</v>
      </c>
    </row>
    <row r="13" spans="1:20" ht="15" customHeight="1" x14ac:dyDescent="0.3">
      <c r="B13" s="126" t="s">
        <v>234</v>
      </c>
      <c r="C13" s="508">
        <v>0</v>
      </c>
      <c r="D13" s="508">
        <v>0</v>
      </c>
      <c r="E13" s="508">
        <v>0</v>
      </c>
      <c r="F13" s="508">
        <v>0</v>
      </c>
      <c r="G13" s="508">
        <v>0</v>
      </c>
      <c r="H13" s="508">
        <v>0</v>
      </c>
      <c r="I13" s="508">
        <v>0</v>
      </c>
    </row>
    <row r="14" spans="1:20" ht="15" customHeight="1" x14ac:dyDescent="0.3">
      <c r="B14" s="126" t="s">
        <v>602</v>
      </c>
      <c r="C14" s="508">
        <v>0</v>
      </c>
      <c r="D14" s="508">
        <v>0</v>
      </c>
      <c r="E14" s="508">
        <v>0</v>
      </c>
      <c r="F14" s="508">
        <v>0</v>
      </c>
      <c r="G14" s="508">
        <v>0</v>
      </c>
      <c r="H14" s="508">
        <v>60000</v>
      </c>
      <c r="I14" s="508">
        <v>60000</v>
      </c>
    </row>
    <row r="15" spans="1:20" ht="15" customHeight="1" x14ac:dyDescent="0.3">
      <c r="B15" s="126" t="s">
        <v>235</v>
      </c>
      <c r="C15" s="507">
        <v>199946.60823653999</v>
      </c>
      <c r="D15" s="507">
        <v>240976.54802707199</v>
      </c>
      <c r="E15" s="507">
        <v>0</v>
      </c>
      <c r="F15" s="507">
        <v>87946.736405640011</v>
      </c>
      <c r="G15" s="507">
        <v>71305.691509944125</v>
      </c>
      <c r="H15" s="507">
        <v>151930.19999999998</v>
      </c>
      <c r="I15" s="507">
        <v>752105.78417919611</v>
      </c>
    </row>
    <row r="16" spans="1:20" ht="15" customHeight="1" x14ac:dyDescent="0.3">
      <c r="B16" s="126" t="s">
        <v>236</v>
      </c>
      <c r="C16" s="508">
        <v>0</v>
      </c>
      <c r="D16" s="508">
        <v>0</v>
      </c>
      <c r="E16" s="508"/>
      <c r="F16" s="508">
        <v>0</v>
      </c>
      <c r="G16" s="508">
        <v>0</v>
      </c>
      <c r="H16" s="508"/>
      <c r="I16" s="508">
        <v>0</v>
      </c>
    </row>
    <row r="17" spans="1:9" ht="15" customHeight="1" thickBot="1" x14ac:dyDescent="0.35">
      <c r="B17" s="126" t="s">
        <v>237</v>
      </c>
      <c r="C17" s="509">
        <v>25750022.60823654</v>
      </c>
      <c r="D17" s="509">
        <v>8603441.5480270721</v>
      </c>
      <c r="E17" s="509">
        <v>2528772</v>
      </c>
      <c r="F17" s="509">
        <v>6076112.7364056399</v>
      </c>
      <c r="G17" s="509">
        <v>71305.691509944125</v>
      </c>
      <c r="H17" s="509">
        <v>-1024414.1879277711</v>
      </c>
      <c r="I17" s="509">
        <v>42005240.396251433</v>
      </c>
    </row>
    <row r="18" spans="1:9" ht="15" customHeight="1" thickTop="1" x14ac:dyDescent="0.3">
      <c r="B18" s="127"/>
      <c r="C18" s="516"/>
      <c r="D18" s="516"/>
      <c r="E18" s="516"/>
      <c r="F18" s="516"/>
      <c r="G18" s="516"/>
      <c r="H18" s="516"/>
      <c r="I18" s="517"/>
    </row>
    <row r="19" spans="1:9" s="8" customFormat="1" ht="15" customHeight="1" x14ac:dyDescent="0.3">
      <c r="A19" s="273"/>
      <c r="B19" s="128" t="s">
        <v>603</v>
      </c>
      <c r="C19" s="515">
        <v>1127137.9773192336</v>
      </c>
      <c r="D19" s="515">
        <v>318550.6428927051</v>
      </c>
      <c r="E19" s="515">
        <v>47970.084408745024</v>
      </c>
      <c r="F19" s="515">
        <v>0</v>
      </c>
      <c r="G19" s="515">
        <v>0</v>
      </c>
      <c r="H19" s="515">
        <v>0</v>
      </c>
      <c r="I19" s="515">
        <v>1493658.7046206836</v>
      </c>
    </row>
    <row r="20" spans="1:9" ht="15" customHeight="1" x14ac:dyDescent="0.3"/>
    <row r="21" spans="1:9" ht="15" customHeight="1" x14ac:dyDescent="0.3">
      <c r="B21" s="128" t="s">
        <v>604</v>
      </c>
      <c r="C21" s="130">
        <v>3270.25</v>
      </c>
      <c r="D21" s="130">
        <v>4137.12</v>
      </c>
      <c r="E21" s="130">
        <v>0</v>
      </c>
      <c r="F21" s="130">
        <v>2182.94</v>
      </c>
      <c r="G21" s="130">
        <v>1918.4499999999998</v>
      </c>
      <c r="H21" s="130">
        <v>0</v>
      </c>
      <c r="I21" s="130">
        <v>11508.759999999998</v>
      </c>
    </row>
    <row r="22" spans="1:9" ht="15" customHeight="1" x14ac:dyDescent="0.3"/>
    <row r="23" spans="1:9" ht="15" customHeight="1" x14ac:dyDescent="0.3">
      <c r="B23" s="272" t="s">
        <v>607</v>
      </c>
    </row>
    <row r="24" spans="1:9" ht="15" customHeight="1" x14ac:dyDescent="0.3"/>
    <row r="25" spans="1:9" ht="15" customHeight="1" x14ac:dyDescent="0.3"/>
    <row r="26" spans="1:9" ht="15" customHeight="1" x14ac:dyDescent="0.3"/>
    <row r="27" spans="1:9" ht="15" customHeight="1" x14ac:dyDescent="0.3"/>
    <row r="28" spans="1:9" ht="15" customHeight="1" x14ac:dyDescent="0.3"/>
    <row r="29" spans="1:9" ht="15" customHeight="1" x14ac:dyDescent="0.3"/>
    <row r="30" spans="1:9" ht="15" customHeight="1" x14ac:dyDescent="0.3"/>
    <row r="31" spans="1:9" ht="15" customHeight="1" x14ac:dyDescent="0.3"/>
  </sheetData>
  <printOptions headings="1" gridLines="1"/>
  <pageMargins left="0.5" right="0.5" top="0.5" bottom="0.5" header="0.3" footer="0.3"/>
  <pageSetup paperSize="5" scale="56" orientation="landscape" cellComments="asDisplayed" r:id="rId1"/>
  <headerFooter>
    <oddFooter>&amp;L&amp;8OneCare Vermont&amp;R&amp;8&amp;F, &amp;A</oddFooter>
  </headerFooter>
  <legacy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T31"/>
  <sheetViews>
    <sheetView zoomScaleNormal="100" workbookViewId="0">
      <selection activeCell="A12" sqref="A12"/>
    </sheetView>
  </sheetViews>
  <sheetFormatPr defaultColWidth="9.28515625" defaultRowHeight="16.5" x14ac:dyDescent="0.3"/>
  <cols>
    <col min="1" max="1" width="9.140625" style="273"/>
    <col min="2" max="2" width="63.140625" style="272" customWidth="1"/>
    <col min="3" max="9" width="18.7109375" style="272" customWidth="1"/>
    <col min="10" max="16384" width="9.28515625" style="272"/>
  </cols>
  <sheetData>
    <row r="1" spans="1:20" s="15" customFormat="1" x14ac:dyDescent="0.3">
      <c r="A1" s="273"/>
      <c r="B1" s="13" t="s">
        <v>491</v>
      </c>
      <c r="C1" s="157"/>
      <c r="D1" s="157"/>
      <c r="E1" s="157"/>
      <c r="F1" s="157"/>
      <c r="G1" s="157"/>
      <c r="H1" s="157"/>
      <c r="I1" s="157"/>
      <c r="J1" s="157"/>
      <c r="K1" s="159"/>
      <c r="L1" s="159"/>
      <c r="M1" s="159"/>
      <c r="N1" s="159"/>
      <c r="O1" s="159"/>
      <c r="P1" s="159"/>
      <c r="Q1" s="159"/>
      <c r="R1" s="159"/>
      <c r="S1" s="159"/>
      <c r="T1" s="159"/>
    </row>
    <row r="2" spans="1:20" s="15" customFormat="1" x14ac:dyDescent="0.3">
      <c r="A2" s="273"/>
      <c r="B2" s="13" t="s">
        <v>823</v>
      </c>
      <c r="C2" s="157"/>
      <c r="D2" s="157"/>
      <c r="E2" s="157"/>
      <c r="F2" s="157"/>
      <c r="G2" s="157"/>
      <c r="H2" s="157"/>
      <c r="I2" s="157"/>
      <c r="J2" s="157"/>
      <c r="K2" s="159"/>
      <c r="L2" s="159"/>
      <c r="M2" s="159"/>
      <c r="N2" s="159"/>
      <c r="O2" s="159"/>
      <c r="P2" s="159"/>
      <c r="Q2" s="159"/>
      <c r="R2" s="159"/>
      <c r="S2" s="159"/>
      <c r="T2" s="159"/>
    </row>
    <row r="3" spans="1:20" s="520" customFormat="1" ht="30.75" x14ac:dyDescent="0.3">
      <c r="A3" s="519"/>
      <c r="C3" s="510" t="s">
        <v>38</v>
      </c>
      <c r="D3" s="511" t="s">
        <v>529</v>
      </c>
      <c r="E3" s="511" t="s">
        <v>530</v>
      </c>
      <c r="F3" s="511" t="s">
        <v>222</v>
      </c>
      <c r="G3" s="512" t="s">
        <v>596</v>
      </c>
      <c r="H3" s="511" t="s">
        <v>600</v>
      </c>
      <c r="I3" s="511" t="s">
        <v>230</v>
      </c>
    </row>
    <row r="4" spans="1:20" s="18" customFormat="1" ht="15" customHeight="1" x14ac:dyDescent="0.3">
      <c r="A4" s="273"/>
      <c r="B4" s="513" t="s">
        <v>601</v>
      </c>
      <c r="C4" s="508">
        <v>0</v>
      </c>
      <c r="D4" s="506">
        <v>9532175</v>
      </c>
      <c r="E4" s="506">
        <v>1957354</v>
      </c>
      <c r="F4" s="506">
        <v>0</v>
      </c>
      <c r="G4" s="506">
        <v>0</v>
      </c>
      <c r="H4" s="506">
        <v>0</v>
      </c>
      <c r="I4" s="506">
        <v>11489529</v>
      </c>
    </row>
    <row r="5" spans="1:20" s="18" customFormat="1" ht="15" customHeight="1" x14ac:dyDescent="0.3">
      <c r="A5" s="273"/>
      <c r="B5" s="513" t="s">
        <v>398</v>
      </c>
      <c r="C5" s="508">
        <v>0</v>
      </c>
      <c r="D5" s="506">
        <v>0</v>
      </c>
      <c r="E5" s="506">
        <v>0</v>
      </c>
      <c r="F5" s="506">
        <v>0</v>
      </c>
      <c r="G5" s="506">
        <v>0</v>
      </c>
      <c r="H5" s="506">
        <v>-453512.9446070366</v>
      </c>
      <c r="I5" s="506">
        <v>-453512.9446070366</v>
      </c>
    </row>
    <row r="6" spans="1:20" ht="15" customHeight="1" x14ac:dyDescent="0.3">
      <c r="B6" s="125" t="s">
        <v>231</v>
      </c>
      <c r="C6" s="507">
        <v>0</v>
      </c>
      <c r="D6" s="507">
        <v>9532175</v>
      </c>
      <c r="E6" s="507">
        <v>1957354</v>
      </c>
      <c r="F6" s="507">
        <v>0</v>
      </c>
      <c r="G6" s="507">
        <v>0</v>
      </c>
      <c r="H6" s="507">
        <v>-453512.9446070366</v>
      </c>
      <c r="I6" s="507">
        <v>11036016.055392964</v>
      </c>
    </row>
    <row r="7" spans="1:20" ht="15" customHeight="1" x14ac:dyDescent="0.3">
      <c r="B7" s="126"/>
      <c r="C7" s="508"/>
      <c r="D7" s="508"/>
      <c r="E7" s="508"/>
      <c r="F7" s="508"/>
      <c r="G7" s="508"/>
      <c r="H7" s="508"/>
      <c r="I7" s="508"/>
    </row>
    <row r="8" spans="1:20" ht="15" customHeight="1" x14ac:dyDescent="0.3">
      <c r="B8" s="126" t="s">
        <v>605</v>
      </c>
      <c r="C8" s="508">
        <v>0</v>
      </c>
      <c r="D8" s="508">
        <v>0</v>
      </c>
      <c r="E8" s="508">
        <v>0</v>
      </c>
      <c r="F8" s="508">
        <v>0</v>
      </c>
      <c r="G8" s="508">
        <v>0</v>
      </c>
      <c r="H8" s="508">
        <v>0</v>
      </c>
      <c r="I8" s="508">
        <v>0</v>
      </c>
    </row>
    <row r="9" spans="1:20" ht="15" customHeight="1" x14ac:dyDescent="0.3">
      <c r="B9" s="126" t="s">
        <v>154</v>
      </c>
      <c r="C9" s="508">
        <v>0</v>
      </c>
      <c r="D9" s="508">
        <v>161874.22992000001</v>
      </c>
      <c r="E9" s="508">
        <v>0</v>
      </c>
      <c r="F9" s="508">
        <v>34300.362770315041</v>
      </c>
      <c r="G9" s="508">
        <v>33821.673599999995</v>
      </c>
      <c r="H9" s="508">
        <v>0</v>
      </c>
      <c r="I9" s="508">
        <v>229996.26629031502</v>
      </c>
    </row>
    <row r="10" spans="1:20" ht="15" customHeight="1" x14ac:dyDescent="0.3">
      <c r="B10" s="126" t="s">
        <v>606</v>
      </c>
      <c r="C10" s="508">
        <v>0</v>
      </c>
      <c r="D10" s="508">
        <v>96972.625213152001</v>
      </c>
      <c r="E10" s="508">
        <v>0</v>
      </c>
      <c r="F10" s="508">
        <v>4466.9626284725673</v>
      </c>
      <c r="G10" s="508">
        <v>0</v>
      </c>
      <c r="H10" s="508">
        <v>0</v>
      </c>
      <c r="I10" s="508">
        <v>101439.58784162457</v>
      </c>
    </row>
    <row r="11" spans="1:20" ht="15" customHeight="1" x14ac:dyDescent="0.3">
      <c r="B11" s="126" t="s">
        <v>232</v>
      </c>
      <c r="C11" s="508">
        <v>0</v>
      </c>
      <c r="D11" s="508">
        <v>0</v>
      </c>
      <c r="E11" s="508">
        <v>0</v>
      </c>
      <c r="F11" s="508">
        <v>0</v>
      </c>
      <c r="G11" s="508">
        <v>0</v>
      </c>
      <c r="H11" s="508">
        <v>120510.11999999998</v>
      </c>
      <c r="I11" s="508">
        <v>120510.11999999998</v>
      </c>
    </row>
    <row r="12" spans="1:20" ht="15" customHeight="1" x14ac:dyDescent="0.3">
      <c r="B12" s="126" t="s">
        <v>233</v>
      </c>
      <c r="C12" s="508">
        <v>0</v>
      </c>
      <c r="D12" s="508">
        <v>0</v>
      </c>
      <c r="E12" s="508">
        <v>0</v>
      </c>
      <c r="F12" s="508">
        <v>0</v>
      </c>
      <c r="G12" s="508">
        <v>0</v>
      </c>
      <c r="H12" s="508">
        <v>86370.599999999991</v>
      </c>
      <c r="I12" s="508">
        <v>86370.599999999991</v>
      </c>
    </row>
    <row r="13" spans="1:20" ht="15" customHeight="1" x14ac:dyDescent="0.3">
      <c r="B13" s="126" t="s">
        <v>234</v>
      </c>
      <c r="C13" s="508">
        <v>0</v>
      </c>
      <c r="D13" s="508">
        <v>0</v>
      </c>
      <c r="E13" s="508">
        <v>0</v>
      </c>
      <c r="F13" s="508">
        <v>0</v>
      </c>
      <c r="G13" s="508">
        <v>0</v>
      </c>
      <c r="H13" s="508">
        <v>0</v>
      </c>
      <c r="I13" s="508">
        <v>0</v>
      </c>
    </row>
    <row r="14" spans="1:20" ht="15" customHeight="1" x14ac:dyDescent="0.3">
      <c r="B14" s="126" t="s">
        <v>602</v>
      </c>
      <c r="C14" s="508">
        <v>0</v>
      </c>
      <c r="D14" s="508">
        <v>0</v>
      </c>
      <c r="E14" s="508">
        <v>0</v>
      </c>
      <c r="F14" s="508">
        <v>0</v>
      </c>
      <c r="G14" s="508">
        <v>0</v>
      </c>
      <c r="H14" s="508">
        <v>60000</v>
      </c>
      <c r="I14" s="508">
        <v>60000</v>
      </c>
    </row>
    <row r="15" spans="1:20" ht="15" customHeight="1" x14ac:dyDescent="0.3">
      <c r="B15" s="126" t="s">
        <v>235</v>
      </c>
      <c r="C15" s="507">
        <v>0</v>
      </c>
      <c r="D15" s="507">
        <v>258846.85513315201</v>
      </c>
      <c r="E15" s="507">
        <v>0</v>
      </c>
      <c r="F15" s="507">
        <v>38767.325398787609</v>
      </c>
      <c r="G15" s="507">
        <v>33821.673599999995</v>
      </c>
      <c r="H15" s="507">
        <v>266880.71999999997</v>
      </c>
      <c r="I15" s="507">
        <v>598316.57413193956</v>
      </c>
    </row>
    <row r="16" spans="1:20" ht="15" customHeight="1" x14ac:dyDescent="0.3">
      <c r="B16" s="126" t="s">
        <v>236</v>
      </c>
      <c r="C16" s="508">
        <v>0</v>
      </c>
      <c r="D16" s="508">
        <v>0</v>
      </c>
      <c r="E16" s="508"/>
      <c r="F16" s="508">
        <v>0</v>
      </c>
      <c r="G16" s="508">
        <v>0</v>
      </c>
      <c r="H16" s="508"/>
      <c r="I16" s="508">
        <v>0</v>
      </c>
    </row>
    <row r="17" spans="1:9" ht="15" customHeight="1" thickBot="1" x14ac:dyDescent="0.35">
      <c r="B17" s="126" t="s">
        <v>237</v>
      </c>
      <c r="C17" s="509">
        <v>0</v>
      </c>
      <c r="D17" s="509">
        <v>9791021.8551331516</v>
      </c>
      <c r="E17" s="509">
        <v>1957354</v>
      </c>
      <c r="F17" s="509">
        <v>38767.325398787609</v>
      </c>
      <c r="G17" s="509">
        <v>33821.673599999995</v>
      </c>
      <c r="H17" s="509">
        <v>-186632.22460703662</v>
      </c>
      <c r="I17" s="509">
        <v>11634332.629524902</v>
      </c>
    </row>
    <row r="18" spans="1:9" ht="15" customHeight="1" thickTop="1" x14ac:dyDescent="0.3">
      <c r="B18" s="127"/>
      <c r="C18" s="516"/>
      <c r="D18" s="516"/>
      <c r="E18" s="516"/>
      <c r="F18" s="516"/>
      <c r="G18" s="516"/>
      <c r="H18" s="516"/>
      <c r="I18" s="517"/>
    </row>
    <row r="19" spans="1:9" s="8" customFormat="1" ht="15" customHeight="1" x14ac:dyDescent="0.3">
      <c r="A19" s="273"/>
      <c r="B19" s="128" t="s">
        <v>603</v>
      </c>
      <c r="C19" s="515">
        <v>0</v>
      </c>
      <c r="D19" s="515">
        <v>272437.59280536126</v>
      </c>
      <c r="E19" s="515">
        <v>37498.738549608948</v>
      </c>
      <c r="F19" s="515">
        <v>0</v>
      </c>
      <c r="G19" s="515">
        <v>0</v>
      </c>
      <c r="H19" s="515">
        <v>0</v>
      </c>
      <c r="I19" s="515">
        <v>309936.33135497023</v>
      </c>
    </row>
    <row r="20" spans="1:9" ht="15" customHeight="1" x14ac:dyDescent="0.3"/>
    <row r="21" spans="1:9" ht="15" customHeight="1" x14ac:dyDescent="0.3">
      <c r="B21" s="128" t="s">
        <v>604</v>
      </c>
      <c r="C21" s="130">
        <v>0</v>
      </c>
      <c r="D21" s="130">
        <v>4443.92</v>
      </c>
      <c r="E21" s="130">
        <v>0</v>
      </c>
      <c r="F21" s="130">
        <v>962.24997952968204</v>
      </c>
      <c r="G21" s="130">
        <v>935</v>
      </c>
      <c r="H21" s="130">
        <v>0</v>
      </c>
      <c r="I21" s="130">
        <v>6341.1699795296818</v>
      </c>
    </row>
    <row r="22" spans="1:9" ht="15" customHeight="1" x14ac:dyDescent="0.3"/>
    <row r="23" spans="1:9" ht="15" customHeight="1" x14ac:dyDescent="0.3">
      <c r="B23" s="272" t="s">
        <v>607</v>
      </c>
    </row>
    <row r="24" spans="1:9" ht="15" customHeight="1" x14ac:dyDescent="0.3"/>
    <row r="25" spans="1:9" ht="15" customHeight="1" x14ac:dyDescent="0.3"/>
    <row r="26" spans="1:9" ht="15" customHeight="1" x14ac:dyDescent="0.3"/>
    <row r="27" spans="1:9" ht="15" customHeight="1" x14ac:dyDescent="0.3"/>
    <row r="28" spans="1:9" ht="15" customHeight="1" x14ac:dyDescent="0.3"/>
    <row r="29" spans="1:9" ht="15" customHeight="1" x14ac:dyDescent="0.3"/>
    <row r="30" spans="1:9" ht="15" customHeight="1" x14ac:dyDescent="0.3"/>
    <row r="31" spans="1:9" ht="15" customHeight="1" x14ac:dyDescent="0.3"/>
  </sheetData>
  <printOptions headings="1" gridLines="1"/>
  <pageMargins left="0.5" right="0.5" top="0.5" bottom="0.5" header="0.3" footer="0.3"/>
  <pageSetup paperSize="5" scale="56" orientation="landscape" cellComments="asDisplayed" r:id="rId1"/>
  <headerFooter>
    <oddFooter>&amp;L&amp;8OneCare Vermont&amp;R&amp;8&amp;F, &amp;A</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T31"/>
  <sheetViews>
    <sheetView zoomScaleNormal="100" workbookViewId="0">
      <selection activeCell="A12" sqref="A12"/>
    </sheetView>
  </sheetViews>
  <sheetFormatPr defaultColWidth="9.28515625" defaultRowHeight="16.5" x14ac:dyDescent="0.3"/>
  <cols>
    <col min="1" max="1" width="9.140625" style="273"/>
    <col min="2" max="2" width="63.140625" style="272" customWidth="1"/>
    <col min="3" max="9" width="18.7109375" style="272" customWidth="1"/>
    <col min="10" max="16384" width="9.28515625" style="272"/>
  </cols>
  <sheetData>
    <row r="1" spans="1:20" s="15" customFormat="1" x14ac:dyDescent="0.3">
      <c r="A1" s="273"/>
      <c r="B1" s="13" t="s">
        <v>491</v>
      </c>
      <c r="C1" s="157"/>
      <c r="D1" s="157"/>
      <c r="E1" s="157"/>
      <c r="F1" s="157"/>
      <c r="G1" s="157"/>
      <c r="H1" s="157"/>
      <c r="I1" s="157"/>
      <c r="J1" s="157"/>
      <c r="K1" s="159"/>
      <c r="L1" s="159"/>
      <c r="M1" s="159"/>
      <c r="N1" s="159"/>
      <c r="O1" s="159"/>
      <c r="P1" s="159"/>
      <c r="Q1" s="159"/>
      <c r="R1" s="159"/>
      <c r="S1" s="159"/>
      <c r="T1" s="159"/>
    </row>
    <row r="2" spans="1:20" s="15" customFormat="1" x14ac:dyDescent="0.3">
      <c r="A2" s="273"/>
      <c r="B2" s="13" t="s">
        <v>824</v>
      </c>
      <c r="C2" s="157"/>
      <c r="D2" s="157"/>
      <c r="E2" s="157"/>
      <c r="F2" s="157"/>
      <c r="G2" s="157"/>
      <c r="H2" s="157"/>
      <c r="I2" s="157"/>
      <c r="J2" s="157"/>
      <c r="K2" s="159"/>
      <c r="L2" s="159"/>
      <c r="M2" s="159"/>
      <c r="N2" s="159"/>
      <c r="O2" s="159"/>
      <c r="P2" s="159"/>
      <c r="Q2" s="159"/>
      <c r="R2" s="159"/>
      <c r="S2" s="159"/>
      <c r="T2" s="159"/>
    </row>
    <row r="3" spans="1:20" s="520" customFormat="1" ht="30.75" x14ac:dyDescent="0.3">
      <c r="A3" s="519"/>
      <c r="C3" s="510" t="s">
        <v>38</v>
      </c>
      <c r="D3" s="511" t="s">
        <v>529</v>
      </c>
      <c r="E3" s="511" t="s">
        <v>530</v>
      </c>
      <c r="F3" s="511" t="s">
        <v>222</v>
      </c>
      <c r="G3" s="512" t="s">
        <v>596</v>
      </c>
      <c r="H3" s="511" t="s">
        <v>600</v>
      </c>
      <c r="I3" s="511" t="s">
        <v>230</v>
      </c>
    </row>
    <row r="4" spans="1:20" s="18" customFormat="1" ht="15" customHeight="1" x14ac:dyDescent="0.3">
      <c r="A4" s="273"/>
      <c r="B4" s="513" t="s">
        <v>601</v>
      </c>
      <c r="C4" s="508">
        <v>0</v>
      </c>
      <c r="D4" s="506">
        <v>1588536</v>
      </c>
      <c r="E4" s="506">
        <v>444211</v>
      </c>
      <c r="F4" s="506">
        <v>0</v>
      </c>
      <c r="G4" s="506">
        <v>0</v>
      </c>
      <c r="H4" s="506">
        <v>0</v>
      </c>
      <c r="I4" s="506">
        <v>2032747</v>
      </c>
    </row>
    <row r="5" spans="1:20" s="18" customFormat="1" ht="15" customHeight="1" x14ac:dyDescent="0.3">
      <c r="A5" s="273"/>
      <c r="B5" s="513" t="s">
        <v>398</v>
      </c>
      <c r="C5" s="508">
        <v>0</v>
      </c>
      <c r="D5" s="506">
        <v>0</v>
      </c>
      <c r="E5" s="506">
        <v>0</v>
      </c>
      <c r="F5" s="506">
        <v>0</v>
      </c>
      <c r="G5" s="506">
        <v>0</v>
      </c>
      <c r="H5" s="506">
        <v>-364890.3225599876</v>
      </c>
      <c r="I5" s="506">
        <v>-364890.3225599876</v>
      </c>
    </row>
    <row r="6" spans="1:20" ht="15" customHeight="1" x14ac:dyDescent="0.3">
      <c r="B6" s="125" t="s">
        <v>231</v>
      </c>
      <c r="C6" s="507">
        <v>0</v>
      </c>
      <c r="D6" s="507">
        <v>1588536</v>
      </c>
      <c r="E6" s="507">
        <v>444211</v>
      </c>
      <c r="F6" s="507">
        <v>0</v>
      </c>
      <c r="G6" s="507">
        <v>0</v>
      </c>
      <c r="H6" s="507">
        <v>-364890.3225599876</v>
      </c>
      <c r="I6" s="507">
        <v>1667856.6774400123</v>
      </c>
    </row>
    <row r="7" spans="1:20" ht="15" customHeight="1" x14ac:dyDescent="0.3">
      <c r="B7" s="126"/>
      <c r="C7" s="508"/>
      <c r="D7" s="508"/>
      <c r="E7" s="508"/>
      <c r="F7" s="508"/>
      <c r="G7" s="508"/>
      <c r="H7" s="508"/>
      <c r="I7" s="508"/>
    </row>
    <row r="8" spans="1:20" ht="15" customHeight="1" x14ac:dyDescent="0.3">
      <c r="B8" s="126" t="s">
        <v>605</v>
      </c>
      <c r="C8" s="508">
        <v>0</v>
      </c>
      <c r="D8" s="508">
        <v>0</v>
      </c>
      <c r="E8" s="508">
        <v>0</v>
      </c>
      <c r="F8" s="508">
        <v>0</v>
      </c>
      <c r="G8" s="508">
        <v>0</v>
      </c>
      <c r="H8" s="508">
        <v>0</v>
      </c>
      <c r="I8" s="508">
        <v>0</v>
      </c>
    </row>
    <row r="9" spans="1:20" ht="15" customHeight="1" x14ac:dyDescent="0.3">
      <c r="B9" s="126" t="s">
        <v>154</v>
      </c>
      <c r="C9" s="508">
        <v>71282.629080000013</v>
      </c>
      <c r="D9" s="508">
        <v>47884.162560000004</v>
      </c>
      <c r="E9" s="508">
        <v>0</v>
      </c>
      <c r="F9" s="508">
        <v>24687.56640251635</v>
      </c>
      <c r="G9" s="508">
        <v>67957.78842073596</v>
      </c>
      <c r="H9" s="508">
        <v>0</v>
      </c>
      <c r="I9" s="508">
        <v>211812.14646325231</v>
      </c>
    </row>
    <row r="10" spans="1:20" ht="15" customHeight="1" x14ac:dyDescent="0.3">
      <c r="B10" s="126" t="s">
        <v>606</v>
      </c>
      <c r="C10" s="508">
        <v>42702.681442247995</v>
      </c>
      <c r="D10" s="508">
        <v>28685.560091136005</v>
      </c>
      <c r="E10" s="508">
        <v>0</v>
      </c>
      <c r="F10" s="508">
        <v>3215.0807630353988</v>
      </c>
      <c r="G10" s="508">
        <v>0</v>
      </c>
      <c r="H10" s="508">
        <v>0</v>
      </c>
      <c r="I10" s="508">
        <v>74603.322296419399</v>
      </c>
    </row>
    <row r="11" spans="1:20" ht="15" customHeight="1" x14ac:dyDescent="0.3">
      <c r="B11" s="126" t="s">
        <v>232</v>
      </c>
      <c r="C11" s="508">
        <v>0</v>
      </c>
      <c r="D11" s="508">
        <v>0</v>
      </c>
      <c r="E11" s="508">
        <v>0</v>
      </c>
      <c r="F11" s="508">
        <v>0</v>
      </c>
      <c r="G11" s="508">
        <v>0</v>
      </c>
      <c r="H11" s="508">
        <v>109365.72</v>
      </c>
      <c r="I11" s="508">
        <v>109365.72</v>
      </c>
    </row>
    <row r="12" spans="1:20" ht="15" customHeight="1" x14ac:dyDescent="0.3">
      <c r="B12" s="126" t="s">
        <v>233</v>
      </c>
      <c r="C12" s="508">
        <v>0</v>
      </c>
      <c r="D12" s="508">
        <v>0</v>
      </c>
      <c r="E12" s="508">
        <v>0</v>
      </c>
      <c r="F12" s="508">
        <v>0</v>
      </c>
      <c r="G12" s="508">
        <v>0</v>
      </c>
      <c r="H12" s="508">
        <v>44968.799999999996</v>
      </c>
      <c r="I12" s="508">
        <v>44968.799999999996</v>
      </c>
    </row>
    <row r="13" spans="1:20" ht="15" customHeight="1" x14ac:dyDescent="0.3">
      <c r="B13" s="126" t="s">
        <v>234</v>
      </c>
      <c r="C13" s="508">
        <v>0</v>
      </c>
      <c r="D13" s="508">
        <v>0</v>
      </c>
      <c r="E13" s="508">
        <v>0</v>
      </c>
      <c r="F13" s="508">
        <v>0</v>
      </c>
      <c r="G13" s="508">
        <v>0</v>
      </c>
      <c r="H13" s="508">
        <v>0</v>
      </c>
      <c r="I13" s="508">
        <v>0</v>
      </c>
    </row>
    <row r="14" spans="1:20" ht="15" customHeight="1" x14ac:dyDescent="0.3">
      <c r="B14" s="126" t="s">
        <v>602</v>
      </c>
      <c r="C14" s="508">
        <v>0</v>
      </c>
      <c r="D14" s="508">
        <v>0</v>
      </c>
      <c r="E14" s="508">
        <v>0</v>
      </c>
      <c r="F14" s="508">
        <v>0</v>
      </c>
      <c r="G14" s="508">
        <v>0</v>
      </c>
      <c r="H14" s="508">
        <v>60000</v>
      </c>
      <c r="I14" s="508">
        <v>60000</v>
      </c>
    </row>
    <row r="15" spans="1:20" ht="15" customHeight="1" x14ac:dyDescent="0.3">
      <c r="B15" s="126" t="s">
        <v>235</v>
      </c>
      <c r="C15" s="507">
        <v>113985.31052224801</v>
      </c>
      <c r="D15" s="507">
        <v>76569.722651136006</v>
      </c>
      <c r="E15" s="507">
        <v>0</v>
      </c>
      <c r="F15" s="507">
        <v>27902.647165551749</v>
      </c>
      <c r="G15" s="507">
        <v>67957.78842073596</v>
      </c>
      <c r="H15" s="507">
        <v>214334.52</v>
      </c>
      <c r="I15" s="507">
        <v>500749.98875967169</v>
      </c>
    </row>
    <row r="16" spans="1:20" ht="15" customHeight="1" x14ac:dyDescent="0.3">
      <c r="B16" s="126" t="s">
        <v>236</v>
      </c>
      <c r="C16" s="508">
        <v>0</v>
      </c>
      <c r="D16" s="508">
        <v>0</v>
      </c>
      <c r="E16" s="508"/>
      <c r="F16" s="508">
        <v>0</v>
      </c>
      <c r="G16" s="508">
        <v>0</v>
      </c>
      <c r="H16" s="508"/>
      <c r="I16" s="508">
        <v>0</v>
      </c>
    </row>
    <row r="17" spans="1:9" ht="15" customHeight="1" thickBot="1" x14ac:dyDescent="0.35">
      <c r="B17" s="126" t="s">
        <v>237</v>
      </c>
      <c r="C17" s="509">
        <v>113985.31052224801</v>
      </c>
      <c r="D17" s="509">
        <v>1665105.7226511361</v>
      </c>
      <c r="E17" s="509">
        <v>444211</v>
      </c>
      <c r="F17" s="509">
        <v>27902.647165551749</v>
      </c>
      <c r="G17" s="509">
        <v>67957.78842073596</v>
      </c>
      <c r="H17" s="509">
        <v>-150555.80255998761</v>
      </c>
      <c r="I17" s="509">
        <v>2168606.6661996841</v>
      </c>
    </row>
    <row r="18" spans="1:9" ht="15" customHeight="1" thickTop="1" x14ac:dyDescent="0.3">
      <c r="B18" s="127"/>
      <c r="C18" s="516"/>
      <c r="D18" s="516"/>
      <c r="E18" s="516"/>
      <c r="F18" s="516"/>
      <c r="G18" s="516"/>
      <c r="H18" s="516"/>
      <c r="I18" s="517"/>
    </row>
    <row r="19" spans="1:9" s="8" customFormat="1" ht="15" customHeight="1" x14ac:dyDescent="0.3">
      <c r="A19" s="273"/>
      <c r="B19" s="128" t="s">
        <v>603</v>
      </c>
      <c r="C19" s="515">
        <v>417361.4627195379</v>
      </c>
      <c r="D19" s="515">
        <v>80590.011070904904</v>
      </c>
      <c r="E19" s="515">
        <v>7528.0486446762106</v>
      </c>
      <c r="F19" s="515">
        <v>0</v>
      </c>
      <c r="G19" s="515">
        <v>0</v>
      </c>
      <c r="H19" s="515">
        <v>0</v>
      </c>
      <c r="I19" s="515">
        <v>505479.52243511903</v>
      </c>
    </row>
    <row r="20" spans="1:9" ht="15" customHeight="1" x14ac:dyDescent="0.3"/>
    <row r="21" spans="1:9" ht="15" customHeight="1" x14ac:dyDescent="0.3">
      <c r="B21" s="128" t="s">
        <v>604</v>
      </c>
      <c r="C21" s="130">
        <v>1864.3</v>
      </c>
      <c r="D21" s="130">
        <v>1314.56</v>
      </c>
      <c r="E21" s="130">
        <v>0</v>
      </c>
      <c r="F21" s="130">
        <v>692.576064706176</v>
      </c>
      <c r="G21" s="130">
        <v>1823.7411233053583</v>
      </c>
      <c r="H21" s="130">
        <v>0</v>
      </c>
      <c r="I21" s="130">
        <v>5695.1771880115339</v>
      </c>
    </row>
    <row r="22" spans="1:9" ht="15" customHeight="1" x14ac:dyDescent="0.3"/>
    <row r="23" spans="1:9" ht="15" customHeight="1" x14ac:dyDescent="0.3">
      <c r="B23" s="272" t="s">
        <v>607</v>
      </c>
    </row>
    <row r="24" spans="1:9" ht="15" customHeight="1" x14ac:dyDescent="0.3"/>
    <row r="25" spans="1:9" ht="15" customHeight="1" x14ac:dyDescent="0.3"/>
    <row r="26" spans="1:9" ht="15" customHeight="1" x14ac:dyDescent="0.3"/>
    <row r="27" spans="1:9" ht="15" customHeight="1" x14ac:dyDescent="0.3"/>
    <row r="28" spans="1:9" ht="15" customHeight="1" x14ac:dyDescent="0.3"/>
    <row r="29" spans="1:9" ht="15" customHeight="1" x14ac:dyDescent="0.3"/>
    <row r="30" spans="1:9" ht="15" customHeight="1" x14ac:dyDescent="0.3"/>
    <row r="31" spans="1:9" ht="15" customHeight="1" x14ac:dyDescent="0.3"/>
  </sheetData>
  <printOptions headings="1" gridLines="1"/>
  <pageMargins left="0.5" right="0.5" top="0.5" bottom="0.5" header="0.3" footer="0.3"/>
  <pageSetup paperSize="5" scale="56" orientation="landscape" cellComments="asDisplayed" r:id="rId1"/>
  <headerFooter>
    <oddFooter>&amp;L&amp;8OneCare Vermont&amp;R&amp;8&amp;F, &amp;A</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T31"/>
  <sheetViews>
    <sheetView zoomScaleNormal="100" workbookViewId="0">
      <selection activeCell="A12" sqref="A12"/>
    </sheetView>
  </sheetViews>
  <sheetFormatPr defaultColWidth="9.28515625" defaultRowHeight="16.5" x14ac:dyDescent="0.3"/>
  <cols>
    <col min="1" max="1" width="9.140625" style="273"/>
    <col min="2" max="2" width="63.140625" style="272" customWidth="1"/>
    <col min="3" max="9" width="18.7109375" style="272" customWidth="1"/>
    <col min="10" max="16384" width="9.28515625" style="272"/>
  </cols>
  <sheetData>
    <row r="1" spans="1:20" s="15" customFormat="1" x14ac:dyDescent="0.3">
      <c r="A1" s="273"/>
      <c r="B1" s="13" t="s">
        <v>491</v>
      </c>
      <c r="C1" s="157"/>
      <c r="D1" s="157"/>
      <c r="E1" s="157"/>
      <c r="F1" s="157"/>
      <c r="G1" s="157"/>
      <c r="H1" s="157"/>
      <c r="I1" s="157"/>
      <c r="J1" s="157"/>
      <c r="K1" s="159"/>
      <c r="L1" s="159"/>
      <c r="M1" s="159"/>
      <c r="N1" s="159"/>
      <c r="O1" s="159"/>
      <c r="P1" s="159"/>
      <c r="Q1" s="159"/>
      <c r="R1" s="159"/>
      <c r="S1" s="159"/>
      <c r="T1" s="159"/>
    </row>
    <row r="2" spans="1:20" s="15" customFormat="1" x14ac:dyDescent="0.3">
      <c r="A2" s="273"/>
      <c r="B2" s="13" t="s">
        <v>825</v>
      </c>
      <c r="C2" s="157"/>
      <c r="D2" s="157"/>
      <c r="E2" s="157"/>
      <c r="F2" s="157"/>
      <c r="G2" s="157"/>
      <c r="H2" s="157"/>
      <c r="I2" s="157"/>
      <c r="J2" s="157"/>
      <c r="K2" s="159"/>
      <c r="L2" s="159"/>
      <c r="M2" s="159"/>
      <c r="N2" s="159"/>
      <c r="O2" s="159"/>
      <c r="P2" s="159"/>
      <c r="Q2" s="159"/>
      <c r="R2" s="159"/>
      <c r="S2" s="159"/>
      <c r="T2" s="159"/>
    </row>
    <row r="3" spans="1:20" s="520" customFormat="1" ht="30.75" x14ac:dyDescent="0.3">
      <c r="A3" s="519"/>
      <c r="C3" s="510" t="s">
        <v>38</v>
      </c>
      <c r="D3" s="511" t="s">
        <v>529</v>
      </c>
      <c r="E3" s="511" t="s">
        <v>530</v>
      </c>
      <c r="F3" s="511" t="s">
        <v>222</v>
      </c>
      <c r="G3" s="512" t="s">
        <v>596</v>
      </c>
      <c r="H3" s="511" t="s">
        <v>600</v>
      </c>
      <c r="I3" s="511" t="s">
        <v>230</v>
      </c>
    </row>
    <row r="4" spans="1:20" s="18" customFormat="1" ht="15" customHeight="1" x14ac:dyDescent="0.3">
      <c r="A4" s="273"/>
      <c r="B4" s="513" t="s">
        <v>601</v>
      </c>
      <c r="C4" s="508">
        <v>0</v>
      </c>
      <c r="D4" s="506">
        <v>0</v>
      </c>
      <c r="E4" s="506">
        <v>0</v>
      </c>
      <c r="F4" s="506">
        <v>0</v>
      </c>
      <c r="G4" s="506">
        <v>0</v>
      </c>
      <c r="H4" s="506">
        <v>0</v>
      </c>
      <c r="I4" s="506">
        <v>0</v>
      </c>
    </row>
    <row r="5" spans="1:20" s="18" customFormat="1" ht="15" customHeight="1" x14ac:dyDescent="0.3">
      <c r="A5" s="273"/>
      <c r="B5" s="513" t="s">
        <v>398</v>
      </c>
      <c r="C5" s="508">
        <v>0</v>
      </c>
      <c r="D5" s="506">
        <v>0</v>
      </c>
      <c r="E5" s="506">
        <v>0</v>
      </c>
      <c r="F5" s="506">
        <v>0</v>
      </c>
      <c r="G5" s="506">
        <v>0</v>
      </c>
      <c r="H5" s="506">
        <v>-750998.18023418426</v>
      </c>
      <c r="I5" s="506">
        <v>-750998.18023418426</v>
      </c>
    </row>
    <row r="6" spans="1:20" ht="15" customHeight="1" x14ac:dyDescent="0.3">
      <c r="B6" s="125" t="s">
        <v>231</v>
      </c>
      <c r="C6" s="507">
        <v>0</v>
      </c>
      <c r="D6" s="507">
        <v>0</v>
      </c>
      <c r="E6" s="507">
        <v>0</v>
      </c>
      <c r="F6" s="507">
        <v>0</v>
      </c>
      <c r="G6" s="507">
        <v>0</v>
      </c>
      <c r="H6" s="507">
        <v>-750998.18023418426</v>
      </c>
      <c r="I6" s="507">
        <v>-750998.18023418426</v>
      </c>
    </row>
    <row r="7" spans="1:20" ht="15" customHeight="1" x14ac:dyDescent="0.3">
      <c r="B7" s="126"/>
      <c r="C7" s="508"/>
      <c r="D7" s="508"/>
      <c r="E7" s="508"/>
      <c r="F7" s="508"/>
      <c r="G7" s="508"/>
      <c r="H7" s="508"/>
      <c r="I7" s="508"/>
    </row>
    <row r="8" spans="1:20" ht="15" customHeight="1" x14ac:dyDescent="0.3">
      <c r="B8" s="126" t="s">
        <v>605</v>
      </c>
      <c r="C8" s="508">
        <v>0</v>
      </c>
      <c r="D8" s="508">
        <v>0</v>
      </c>
      <c r="E8" s="508">
        <v>0</v>
      </c>
      <c r="F8" s="508">
        <v>0</v>
      </c>
      <c r="G8" s="508">
        <v>0</v>
      </c>
      <c r="H8" s="508">
        <v>0</v>
      </c>
      <c r="I8" s="508">
        <v>0</v>
      </c>
    </row>
    <row r="9" spans="1:20" ht="15" customHeight="1" x14ac:dyDescent="0.3">
      <c r="B9" s="126" t="s">
        <v>154</v>
      </c>
      <c r="C9" s="508">
        <v>0</v>
      </c>
      <c r="D9" s="508">
        <v>78986.138399999996</v>
      </c>
      <c r="E9" s="508">
        <v>0</v>
      </c>
      <c r="F9" s="508">
        <v>51497.063280000002</v>
      </c>
      <c r="G9" s="508">
        <v>59017.413000000015</v>
      </c>
      <c r="H9" s="508">
        <v>0</v>
      </c>
      <c r="I9" s="508">
        <v>189500.61468</v>
      </c>
    </row>
    <row r="10" spans="1:20" ht="15" customHeight="1" x14ac:dyDescent="0.3">
      <c r="B10" s="126" t="s">
        <v>606</v>
      </c>
      <c r="C10" s="508">
        <v>0</v>
      </c>
      <c r="D10" s="508">
        <v>47317.557587040006</v>
      </c>
      <c r="E10" s="508">
        <v>0</v>
      </c>
      <c r="F10" s="508">
        <v>6706.5021640799996</v>
      </c>
      <c r="G10" s="508">
        <v>0</v>
      </c>
      <c r="H10" s="508">
        <v>0</v>
      </c>
      <c r="I10" s="508">
        <v>54024.059751120003</v>
      </c>
    </row>
    <row r="11" spans="1:20" ht="15" customHeight="1" x14ac:dyDescent="0.3">
      <c r="B11" s="126" t="s">
        <v>232</v>
      </c>
      <c r="C11" s="508">
        <v>0</v>
      </c>
      <c r="D11" s="508">
        <v>0</v>
      </c>
      <c r="E11" s="508">
        <v>0</v>
      </c>
      <c r="F11" s="508">
        <v>0</v>
      </c>
      <c r="G11" s="508">
        <v>0</v>
      </c>
      <c r="H11" s="508">
        <v>0</v>
      </c>
      <c r="I11" s="508">
        <v>0</v>
      </c>
    </row>
    <row r="12" spans="1:20" ht="15" customHeight="1" x14ac:dyDescent="0.3">
      <c r="B12" s="126" t="s">
        <v>233</v>
      </c>
      <c r="C12" s="508">
        <v>0</v>
      </c>
      <c r="D12" s="508">
        <v>0</v>
      </c>
      <c r="E12" s="508">
        <v>0</v>
      </c>
      <c r="F12" s="508">
        <v>0</v>
      </c>
      <c r="G12" s="508">
        <v>0</v>
      </c>
      <c r="H12" s="508">
        <v>0</v>
      </c>
      <c r="I12" s="508">
        <v>0</v>
      </c>
    </row>
    <row r="13" spans="1:20" ht="15" customHeight="1" x14ac:dyDescent="0.3">
      <c r="B13" s="126" t="s">
        <v>234</v>
      </c>
      <c r="C13" s="508">
        <v>0</v>
      </c>
      <c r="D13" s="508">
        <v>0</v>
      </c>
      <c r="E13" s="508">
        <v>0</v>
      </c>
      <c r="F13" s="508">
        <v>0</v>
      </c>
      <c r="G13" s="508">
        <v>0</v>
      </c>
      <c r="H13" s="508">
        <v>0</v>
      </c>
      <c r="I13" s="508">
        <v>0</v>
      </c>
    </row>
    <row r="14" spans="1:20" ht="15" customHeight="1" x14ac:dyDescent="0.3">
      <c r="B14" s="126" t="s">
        <v>602</v>
      </c>
      <c r="C14" s="508">
        <v>0</v>
      </c>
      <c r="D14" s="508">
        <v>0</v>
      </c>
      <c r="E14" s="508">
        <v>0</v>
      </c>
      <c r="F14" s="508">
        <v>0</v>
      </c>
      <c r="G14" s="508">
        <v>0</v>
      </c>
      <c r="H14" s="508">
        <v>0</v>
      </c>
      <c r="I14" s="508">
        <v>0</v>
      </c>
    </row>
    <row r="15" spans="1:20" ht="15" customHeight="1" x14ac:dyDescent="0.3">
      <c r="B15" s="126" t="s">
        <v>235</v>
      </c>
      <c r="C15" s="507">
        <v>0</v>
      </c>
      <c r="D15" s="507">
        <v>126303.69598704</v>
      </c>
      <c r="E15" s="507">
        <v>0</v>
      </c>
      <c r="F15" s="507">
        <v>58203.565444079999</v>
      </c>
      <c r="G15" s="507">
        <v>59017.413000000015</v>
      </c>
      <c r="H15" s="507">
        <v>0</v>
      </c>
      <c r="I15" s="507">
        <v>243524.67443111999</v>
      </c>
    </row>
    <row r="16" spans="1:20" ht="15" customHeight="1" x14ac:dyDescent="0.3">
      <c r="B16" s="126" t="s">
        <v>236</v>
      </c>
      <c r="C16" s="508">
        <v>0</v>
      </c>
      <c r="D16" s="508">
        <v>0</v>
      </c>
      <c r="E16" s="508"/>
      <c r="F16" s="508">
        <v>0</v>
      </c>
      <c r="G16" s="508">
        <v>0</v>
      </c>
      <c r="H16" s="508"/>
      <c r="I16" s="508">
        <v>0</v>
      </c>
    </row>
    <row r="17" spans="1:9" ht="15" customHeight="1" thickBot="1" x14ac:dyDescent="0.35">
      <c r="B17" s="126" t="s">
        <v>237</v>
      </c>
      <c r="C17" s="509">
        <v>0</v>
      </c>
      <c r="D17" s="509">
        <v>126303.69598704</v>
      </c>
      <c r="E17" s="509">
        <v>0</v>
      </c>
      <c r="F17" s="509">
        <v>58203.565444079999</v>
      </c>
      <c r="G17" s="509">
        <v>59017.413000000015</v>
      </c>
      <c r="H17" s="509">
        <v>-750998.18023418426</v>
      </c>
      <c r="I17" s="509">
        <v>-507473.50580306427</v>
      </c>
    </row>
    <row r="18" spans="1:9" ht="15" customHeight="1" thickTop="1" x14ac:dyDescent="0.3">
      <c r="B18" s="127"/>
      <c r="C18" s="516"/>
      <c r="D18" s="516"/>
      <c r="E18" s="516"/>
      <c r="F18" s="516"/>
      <c r="G18" s="516"/>
      <c r="H18" s="516"/>
      <c r="I18" s="517"/>
    </row>
    <row r="19" spans="1:9" s="8" customFormat="1" ht="15" customHeight="1" x14ac:dyDescent="0.3">
      <c r="A19" s="273"/>
      <c r="B19" s="128" t="s">
        <v>603</v>
      </c>
      <c r="C19" s="515">
        <v>209687.53721587767</v>
      </c>
      <c r="D19" s="515">
        <v>181383.55535303333</v>
      </c>
      <c r="E19" s="515">
        <v>23206.766498625911</v>
      </c>
      <c r="F19" s="515">
        <v>0</v>
      </c>
      <c r="G19" s="515">
        <v>0</v>
      </c>
      <c r="H19" s="515">
        <v>0</v>
      </c>
      <c r="I19" s="515">
        <v>414277.85906753695</v>
      </c>
    </row>
    <row r="20" spans="1:9" ht="15" customHeight="1" x14ac:dyDescent="0.3"/>
    <row r="21" spans="1:9" ht="15" customHeight="1" x14ac:dyDescent="0.3">
      <c r="B21" s="128" t="s">
        <v>604</v>
      </c>
      <c r="C21" s="130">
        <v>0</v>
      </c>
      <c r="D21" s="130">
        <v>2168.4</v>
      </c>
      <c r="E21" s="130">
        <v>0</v>
      </c>
      <c r="F21" s="130">
        <v>1444.68</v>
      </c>
      <c r="G21" s="130">
        <v>1595.45</v>
      </c>
      <c r="H21" s="130">
        <v>0</v>
      </c>
      <c r="I21" s="130">
        <v>5208.53</v>
      </c>
    </row>
    <row r="22" spans="1:9" ht="15" customHeight="1" x14ac:dyDescent="0.3"/>
    <row r="23" spans="1:9" ht="15" customHeight="1" x14ac:dyDescent="0.3">
      <c r="B23" s="272" t="s">
        <v>607</v>
      </c>
    </row>
    <row r="24" spans="1:9" ht="15" customHeight="1" x14ac:dyDescent="0.3"/>
    <row r="25" spans="1:9" ht="15" customHeight="1" x14ac:dyDescent="0.3"/>
    <row r="26" spans="1:9" ht="15" customHeight="1" x14ac:dyDescent="0.3"/>
    <row r="27" spans="1:9" ht="15" customHeight="1" x14ac:dyDescent="0.3"/>
    <row r="28" spans="1:9" ht="15" customHeight="1" x14ac:dyDescent="0.3"/>
    <row r="29" spans="1:9" ht="15" customHeight="1" x14ac:dyDescent="0.3"/>
    <row r="30" spans="1:9" ht="15" customHeight="1" x14ac:dyDescent="0.3"/>
    <row r="31" spans="1:9" ht="15" customHeight="1" x14ac:dyDescent="0.3"/>
  </sheetData>
  <pageMargins left="0.5" right="0.5" top="0.5" bottom="0.5" header="0.3" footer="0.3"/>
  <pageSetup scale="56" orientation="portrait" r:id="rId1"/>
  <headerFooter>
    <oddFooter>&amp;L&amp;8OneCare Vermont&amp;R&amp;8&amp;F, &amp;A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N399"/>
  <sheetViews>
    <sheetView zoomScaleNormal="100" workbookViewId="0">
      <selection activeCell="A12" sqref="A12"/>
    </sheetView>
  </sheetViews>
  <sheetFormatPr defaultRowHeight="15" x14ac:dyDescent="0.25"/>
  <cols>
    <col min="1" max="1" width="4" style="1" customWidth="1"/>
    <col min="2" max="2" width="14.140625" style="272" customWidth="1"/>
    <col min="3" max="3" width="10.5703125" style="272" customWidth="1"/>
    <col min="4" max="4" width="18" style="272" customWidth="1"/>
    <col min="5" max="5" width="16.42578125" style="272" customWidth="1"/>
    <col min="6" max="6" width="13.5703125" style="272" bestFit="1" customWidth="1"/>
    <col min="7" max="7" width="18.28515625" style="272" bestFit="1" customWidth="1"/>
    <col min="8" max="8" width="10.140625" style="272" bestFit="1" customWidth="1"/>
    <col min="9" max="9" width="10.5703125" style="272" bestFit="1" customWidth="1"/>
    <col min="10" max="10" width="4.42578125" style="272" bestFit="1" customWidth="1"/>
    <col min="11" max="11" width="8.28515625" style="272" bestFit="1" customWidth="1"/>
    <col min="12" max="12" width="6.42578125" style="272" bestFit="1" customWidth="1"/>
    <col min="13" max="13" width="19.85546875" style="272" bestFit="1" customWidth="1"/>
    <col min="14" max="14" width="23.140625" style="272" bestFit="1" customWidth="1"/>
    <col min="15" max="16384" width="9.140625" style="272"/>
  </cols>
  <sheetData>
    <row r="1" spans="1:14" s="1" customFormat="1" ht="16.5" x14ac:dyDescent="0.3">
      <c r="B1" s="2" t="s">
        <v>0</v>
      </c>
    </row>
    <row r="2" spans="1:14" s="1" customFormat="1" ht="16.5" x14ac:dyDescent="0.3">
      <c r="B2" s="2" t="s">
        <v>482</v>
      </c>
    </row>
    <row r="3" spans="1:14" s="8" customFormat="1" x14ac:dyDescent="0.25">
      <c r="A3" s="181"/>
      <c r="B3" s="186" t="s">
        <v>9</v>
      </c>
      <c r="C3" s="186" t="s">
        <v>10</v>
      </c>
      <c r="D3" s="186" t="s">
        <v>11</v>
      </c>
      <c r="E3" s="186" t="s">
        <v>12</v>
      </c>
      <c r="F3" s="186" t="s">
        <v>13</v>
      </c>
      <c r="G3" s="186" t="s">
        <v>14</v>
      </c>
      <c r="H3" s="186" t="s">
        <v>15</v>
      </c>
      <c r="I3" s="186" t="s">
        <v>16</v>
      </c>
      <c r="J3" s="186" t="s">
        <v>17</v>
      </c>
      <c r="K3" s="186" t="s">
        <v>18</v>
      </c>
      <c r="L3" s="186" t="s">
        <v>19</v>
      </c>
      <c r="M3" s="186" t="s">
        <v>20</v>
      </c>
      <c r="N3" s="186" t="s">
        <v>21</v>
      </c>
    </row>
    <row r="4" spans="1:14" ht="21" x14ac:dyDescent="0.35">
      <c r="B4" s="690" t="s">
        <v>809</v>
      </c>
      <c r="C4" s="3"/>
      <c r="D4" s="182"/>
      <c r="E4" s="183"/>
      <c r="F4" s="16"/>
      <c r="G4" s="16"/>
      <c r="H4" s="17"/>
      <c r="I4" s="183"/>
      <c r="J4" s="183"/>
      <c r="K4" s="183"/>
      <c r="L4" s="183"/>
      <c r="M4" s="183"/>
      <c r="N4" s="183"/>
    </row>
    <row r="5" spans="1:14" ht="16.5" x14ac:dyDescent="0.3">
      <c r="B5" s="3"/>
      <c r="C5" s="3"/>
      <c r="D5" s="4"/>
      <c r="E5" s="184"/>
      <c r="F5" s="4"/>
      <c r="G5" s="4"/>
      <c r="H5" s="4"/>
      <c r="I5" s="4"/>
      <c r="J5" s="4"/>
      <c r="K5" s="4"/>
      <c r="L5" s="4"/>
      <c r="M5" s="4"/>
      <c r="N5" s="4"/>
    </row>
    <row r="6" spans="1:14" ht="16.5" x14ac:dyDescent="0.3">
      <c r="B6" s="3"/>
      <c r="C6" s="3"/>
      <c r="D6" s="4"/>
      <c r="E6" s="184"/>
      <c r="F6" s="4"/>
      <c r="G6" s="4"/>
      <c r="H6" s="4"/>
      <c r="I6" s="4"/>
      <c r="J6" s="4"/>
      <c r="K6" s="4"/>
      <c r="L6" s="4"/>
      <c r="M6" s="4"/>
      <c r="N6" s="4"/>
    </row>
    <row r="7" spans="1:14" ht="16.5" x14ac:dyDescent="0.3">
      <c r="B7" s="3"/>
      <c r="C7" s="3"/>
      <c r="D7" s="4"/>
      <c r="E7" s="184"/>
      <c r="F7" s="4"/>
      <c r="G7" s="4"/>
      <c r="H7" s="4"/>
      <c r="I7" s="4"/>
      <c r="J7" s="4"/>
      <c r="K7" s="4"/>
      <c r="L7" s="4"/>
      <c r="M7" s="4"/>
      <c r="N7" s="4"/>
    </row>
    <row r="8" spans="1:14" ht="16.5" x14ac:dyDescent="0.3">
      <c r="B8" s="3"/>
      <c r="C8" s="3"/>
      <c r="D8" s="4"/>
      <c r="E8" s="184"/>
      <c r="F8" s="4"/>
      <c r="G8" s="4"/>
      <c r="H8" s="4"/>
      <c r="I8" s="4"/>
      <c r="J8" s="4"/>
      <c r="K8" s="4"/>
      <c r="L8" s="4"/>
      <c r="M8" s="4"/>
      <c r="N8" s="4"/>
    </row>
    <row r="9" spans="1:14" ht="16.5" x14ac:dyDescent="0.3">
      <c r="B9" s="3"/>
      <c r="C9" s="3"/>
      <c r="D9" s="4"/>
      <c r="E9" s="184"/>
      <c r="F9" s="4"/>
      <c r="G9" s="4"/>
      <c r="H9" s="4"/>
      <c r="I9" s="4"/>
      <c r="J9" s="4"/>
      <c r="K9" s="4"/>
      <c r="L9" s="4"/>
      <c r="M9" s="4"/>
      <c r="N9" s="4"/>
    </row>
    <row r="10" spans="1:14" ht="16.5" x14ac:dyDescent="0.3">
      <c r="B10" s="3"/>
      <c r="C10" s="3"/>
      <c r="D10" s="4"/>
      <c r="E10" s="184"/>
      <c r="F10" s="4"/>
      <c r="G10" s="4"/>
      <c r="H10" s="4"/>
      <c r="I10" s="4"/>
      <c r="J10" s="4"/>
      <c r="K10" s="4"/>
      <c r="L10" s="4"/>
      <c r="M10" s="4"/>
      <c r="N10" s="4"/>
    </row>
    <row r="11" spans="1:14" ht="16.5" x14ac:dyDescent="0.3">
      <c r="B11" s="3"/>
      <c r="C11" s="3"/>
      <c r="D11" s="4"/>
      <c r="E11" s="184"/>
      <c r="F11" s="4"/>
      <c r="G11" s="4"/>
      <c r="H11" s="4"/>
      <c r="I11" s="4"/>
      <c r="J11" s="4"/>
      <c r="K11" s="4"/>
      <c r="L11" s="4"/>
      <c r="M11" s="4"/>
      <c r="N11" s="4"/>
    </row>
    <row r="12" spans="1:14" ht="16.5" x14ac:dyDescent="0.3">
      <c r="B12" s="3"/>
      <c r="C12" s="3"/>
      <c r="D12" s="4"/>
      <c r="E12" s="184"/>
      <c r="F12" s="4"/>
      <c r="G12" s="4"/>
      <c r="H12" s="4"/>
      <c r="I12" s="4"/>
      <c r="J12" s="4"/>
      <c r="K12" s="4"/>
      <c r="L12" s="4"/>
      <c r="M12" s="4"/>
      <c r="N12" s="4"/>
    </row>
    <row r="13" spans="1:14" ht="16.5" x14ac:dyDescent="0.3">
      <c r="B13" s="3"/>
      <c r="C13" s="3"/>
      <c r="D13" s="4"/>
      <c r="E13" s="184"/>
      <c r="F13" s="4"/>
      <c r="G13" s="4"/>
      <c r="H13" s="4"/>
      <c r="I13" s="4"/>
      <c r="J13" s="4"/>
      <c r="K13" s="4"/>
      <c r="L13" s="4"/>
      <c r="M13" s="4"/>
      <c r="N13" s="4"/>
    </row>
    <row r="14" spans="1:14" ht="16.5" x14ac:dyDescent="0.3">
      <c r="B14" s="3"/>
      <c r="C14" s="3"/>
      <c r="D14" s="4"/>
      <c r="E14" s="184"/>
      <c r="F14" s="4"/>
      <c r="G14" s="4"/>
      <c r="H14" s="4"/>
      <c r="I14" s="4"/>
      <c r="J14" s="4"/>
      <c r="K14" s="4"/>
      <c r="L14" s="4"/>
      <c r="M14" s="4"/>
      <c r="N14" s="4"/>
    </row>
    <row r="15" spans="1:14" ht="16.5" x14ac:dyDescent="0.3">
      <c r="B15" s="3"/>
      <c r="C15" s="3"/>
      <c r="D15" s="4"/>
      <c r="E15" s="184"/>
      <c r="F15" s="4"/>
      <c r="G15" s="4"/>
      <c r="H15" s="4"/>
      <c r="I15" s="4"/>
      <c r="J15" s="4"/>
      <c r="K15" s="4"/>
      <c r="L15" s="4"/>
      <c r="M15" s="4"/>
      <c r="N15" s="4"/>
    </row>
    <row r="16" spans="1:14" ht="16.5" x14ac:dyDescent="0.3">
      <c r="B16" s="3"/>
      <c r="C16" s="3"/>
      <c r="D16" s="4"/>
      <c r="E16" s="184"/>
      <c r="F16" s="4"/>
      <c r="G16" s="4"/>
      <c r="H16" s="4"/>
      <c r="I16" s="4"/>
      <c r="J16" s="4"/>
      <c r="K16" s="4"/>
      <c r="L16" s="4"/>
      <c r="M16" s="4"/>
      <c r="N16" s="4"/>
    </row>
    <row r="17" spans="2:14" ht="16.5" x14ac:dyDescent="0.3">
      <c r="B17" s="3"/>
      <c r="C17" s="3"/>
      <c r="D17" s="4"/>
      <c r="E17" s="184"/>
      <c r="F17" s="4"/>
      <c r="G17" s="4"/>
      <c r="H17" s="4"/>
      <c r="I17" s="4"/>
      <c r="J17" s="4"/>
      <c r="K17" s="4"/>
      <c r="L17" s="4"/>
      <c r="M17" s="4"/>
      <c r="N17" s="4"/>
    </row>
    <row r="18" spans="2:14" ht="16.5" x14ac:dyDescent="0.3">
      <c r="B18" s="3"/>
      <c r="C18" s="3"/>
      <c r="D18" s="4"/>
      <c r="E18" s="184"/>
      <c r="F18" s="4"/>
      <c r="G18" s="4"/>
      <c r="H18" s="4"/>
      <c r="I18" s="4"/>
      <c r="J18" s="4"/>
      <c r="K18" s="4"/>
      <c r="L18" s="4"/>
      <c r="M18" s="4"/>
      <c r="N18" s="4"/>
    </row>
    <row r="19" spans="2:14" ht="16.5" x14ac:dyDescent="0.3">
      <c r="B19" s="3"/>
      <c r="C19" s="3"/>
      <c r="D19" s="4"/>
      <c r="E19" s="184"/>
      <c r="F19" s="4"/>
      <c r="G19" s="4"/>
      <c r="H19" s="4"/>
      <c r="I19" s="4"/>
      <c r="J19" s="4"/>
      <c r="K19" s="4"/>
      <c r="L19" s="4"/>
      <c r="M19" s="4"/>
      <c r="N19" s="4"/>
    </row>
    <row r="20" spans="2:14" ht="16.5" x14ac:dyDescent="0.3">
      <c r="B20" s="3"/>
      <c r="C20" s="3"/>
      <c r="D20" s="4"/>
      <c r="E20" s="184"/>
      <c r="F20" s="4"/>
      <c r="G20" s="4"/>
      <c r="H20" s="4"/>
      <c r="I20" s="4"/>
      <c r="J20" s="4"/>
      <c r="K20" s="4"/>
      <c r="L20" s="4"/>
      <c r="M20" s="4"/>
      <c r="N20" s="4"/>
    </row>
    <row r="21" spans="2:14" ht="16.5" x14ac:dyDescent="0.3">
      <c r="B21" s="3"/>
      <c r="C21" s="3"/>
      <c r="D21" s="4"/>
      <c r="E21" s="3"/>
      <c r="F21" s="3"/>
      <c r="G21" s="3"/>
      <c r="H21" s="3"/>
      <c r="I21" s="3"/>
      <c r="J21" s="3"/>
      <c r="K21" s="3"/>
      <c r="L21" s="3"/>
      <c r="M21" s="3"/>
      <c r="N21" s="3"/>
    </row>
    <row r="22" spans="2:14" ht="16.5" x14ac:dyDescent="0.3">
      <c r="B22" s="3"/>
      <c r="C22" s="3"/>
      <c r="D22" s="185"/>
      <c r="E22" s="182"/>
      <c r="F22" s="4"/>
      <c r="G22" s="4"/>
      <c r="H22" s="4"/>
      <c r="I22" s="4"/>
      <c r="J22" s="4"/>
      <c r="K22" s="4"/>
      <c r="L22" s="4"/>
      <c r="M22" s="4"/>
      <c r="N22" s="4"/>
    </row>
    <row r="23" spans="2:14" ht="16.5" x14ac:dyDescent="0.3">
      <c r="B23" s="3"/>
      <c r="C23" s="3"/>
      <c r="D23" s="185"/>
      <c r="E23" s="4"/>
      <c r="F23" s="4"/>
      <c r="G23" s="4"/>
      <c r="H23" s="4"/>
      <c r="I23" s="4"/>
      <c r="J23" s="4"/>
      <c r="K23" s="4"/>
      <c r="L23" s="4"/>
      <c r="M23" s="4"/>
      <c r="N23" s="4"/>
    </row>
    <row r="24" spans="2:14" ht="16.5" x14ac:dyDescent="0.3">
      <c r="B24" s="3"/>
      <c r="C24" s="3"/>
      <c r="D24" s="185"/>
      <c r="E24" s="4"/>
      <c r="F24" s="4"/>
      <c r="G24" s="4"/>
      <c r="H24" s="4"/>
      <c r="I24" s="4"/>
      <c r="J24" s="4"/>
      <c r="K24" s="4"/>
      <c r="L24" s="4"/>
      <c r="M24" s="4"/>
      <c r="N24" s="4"/>
    </row>
    <row r="25" spans="2:14" ht="16.5" x14ac:dyDescent="0.3">
      <c r="B25" s="3"/>
      <c r="C25" s="3"/>
      <c r="D25" s="185"/>
      <c r="E25" s="4"/>
      <c r="F25" s="4"/>
      <c r="G25" s="4"/>
      <c r="H25" s="4"/>
      <c r="I25" s="4"/>
      <c r="J25" s="4"/>
      <c r="K25" s="4"/>
      <c r="L25" s="4"/>
      <c r="M25" s="4"/>
      <c r="N25" s="4"/>
    </row>
    <row r="26" spans="2:14" ht="16.5" x14ac:dyDescent="0.3">
      <c r="B26" s="3"/>
      <c r="C26" s="3"/>
      <c r="D26" s="185"/>
      <c r="E26" s="4"/>
      <c r="F26" s="4"/>
      <c r="G26" s="4"/>
      <c r="H26" s="4"/>
      <c r="I26" s="4"/>
      <c r="J26" s="4"/>
      <c r="K26" s="4"/>
      <c r="L26" s="4"/>
      <c r="M26" s="4"/>
      <c r="N26" s="4"/>
    </row>
    <row r="27" spans="2:14" ht="16.5" x14ac:dyDescent="0.3">
      <c r="B27" s="3"/>
      <c r="C27" s="3"/>
      <c r="D27" s="185"/>
      <c r="E27" s="4"/>
      <c r="F27" s="4"/>
      <c r="G27" s="4"/>
      <c r="H27" s="4"/>
      <c r="I27" s="4"/>
      <c r="J27" s="4"/>
      <c r="K27" s="4"/>
      <c r="L27" s="4"/>
      <c r="M27" s="4"/>
      <c r="N27" s="4"/>
    </row>
    <row r="28" spans="2:14" ht="16.5" x14ac:dyDescent="0.3">
      <c r="B28" s="3"/>
      <c r="C28" s="3"/>
      <c r="D28" s="185"/>
      <c r="E28" s="4"/>
      <c r="F28" s="4"/>
      <c r="G28" s="4"/>
      <c r="H28" s="4"/>
      <c r="I28" s="4"/>
      <c r="J28" s="4"/>
      <c r="K28" s="4"/>
      <c r="L28" s="4"/>
      <c r="M28" s="4"/>
      <c r="N28" s="4"/>
    </row>
    <row r="29" spans="2:14" ht="16.5" x14ac:dyDescent="0.3">
      <c r="B29" s="3"/>
      <c r="C29" s="3"/>
      <c r="D29" s="185"/>
      <c r="E29" s="4"/>
      <c r="F29" s="4"/>
      <c r="G29" s="4"/>
      <c r="H29" s="4"/>
      <c r="I29" s="4"/>
      <c r="J29" s="4"/>
      <c r="K29" s="4"/>
      <c r="L29" s="4"/>
      <c r="M29" s="4"/>
      <c r="N29" s="4"/>
    </row>
    <row r="30" spans="2:14" ht="16.5" x14ac:dyDescent="0.3">
      <c r="B30" s="3"/>
      <c r="C30" s="3"/>
      <c r="D30" s="185"/>
      <c r="E30" s="4"/>
      <c r="F30" s="4"/>
      <c r="G30" s="4"/>
      <c r="H30" s="4"/>
      <c r="I30" s="4"/>
      <c r="J30" s="4"/>
      <c r="K30" s="4"/>
      <c r="L30" s="4"/>
      <c r="M30" s="4"/>
      <c r="N30" s="4"/>
    </row>
    <row r="31" spans="2:14" ht="16.5" x14ac:dyDescent="0.3">
      <c r="B31" s="3"/>
      <c r="C31" s="3"/>
      <c r="D31" s="185"/>
      <c r="E31" s="4"/>
      <c r="F31" s="4"/>
      <c r="G31" s="4"/>
      <c r="H31" s="4"/>
      <c r="I31" s="4"/>
      <c r="J31" s="4"/>
      <c r="K31" s="4"/>
      <c r="L31" s="4"/>
      <c r="M31" s="4"/>
      <c r="N31" s="4"/>
    </row>
    <row r="32" spans="2:14" ht="16.5" x14ac:dyDescent="0.3">
      <c r="B32" s="3"/>
      <c r="C32" s="3"/>
      <c r="D32" s="185"/>
      <c r="E32" s="4"/>
      <c r="F32" s="4"/>
      <c r="G32" s="4"/>
      <c r="H32" s="4"/>
      <c r="I32" s="4"/>
      <c r="J32" s="4"/>
      <c r="K32" s="4"/>
      <c r="L32" s="4"/>
      <c r="M32" s="4"/>
      <c r="N32" s="4"/>
    </row>
    <row r="33" spans="2:14" x14ac:dyDescent="0.25">
      <c r="B33" s="3"/>
      <c r="C33" s="3"/>
      <c r="D33" s="3"/>
      <c r="E33" s="3"/>
      <c r="F33" s="3"/>
      <c r="G33" s="3"/>
      <c r="H33" s="3"/>
      <c r="I33" s="3"/>
      <c r="J33" s="3"/>
      <c r="K33" s="3"/>
      <c r="L33" s="3"/>
      <c r="M33" s="3"/>
      <c r="N33" s="3"/>
    </row>
    <row r="34" spans="2:14" x14ac:dyDescent="0.25">
      <c r="B34" s="3"/>
      <c r="C34" s="3"/>
      <c r="D34" s="3"/>
      <c r="E34" s="3"/>
      <c r="F34" s="3"/>
      <c r="G34" s="3"/>
      <c r="H34" s="3"/>
      <c r="I34" s="3"/>
      <c r="J34" s="3"/>
      <c r="K34" s="3"/>
      <c r="L34" s="3"/>
      <c r="M34" s="3"/>
      <c r="N34" s="3"/>
    </row>
    <row r="35" spans="2:14" x14ac:dyDescent="0.25">
      <c r="B35" s="3"/>
      <c r="C35" s="3"/>
      <c r="D35" s="3"/>
      <c r="E35" s="3"/>
      <c r="F35" s="3"/>
      <c r="G35" s="3"/>
      <c r="H35" s="3"/>
      <c r="I35" s="3"/>
      <c r="J35" s="3"/>
      <c r="K35" s="3"/>
      <c r="L35" s="3"/>
      <c r="M35" s="3"/>
      <c r="N35" s="3"/>
    </row>
    <row r="36" spans="2:14" x14ac:dyDescent="0.25">
      <c r="B36" s="3"/>
      <c r="C36" s="3"/>
      <c r="D36" s="3"/>
      <c r="E36" s="3"/>
      <c r="F36" s="3"/>
      <c r="G36" s="3"/>
      <c r="H36" s="3"/>
      <c r="I36" s="3"/>
      <c r="J36" s="3"/>
      <c r="K36" s="3"/>
      <c r="L36" s="3"/>
      <c r="M36" s="3"/>
      <c r="N36" s="3"/>
    </row>
    <row r="37" spans="2:14" x14ac:dyDescent="0.25">
      <c r="B37" s="3"/>
      <c r="C37" s="3"/>
      <c r="D37" s="3"/>
      <c r="E37" s="3"/>
      <c r="F37" s="3"/>
      <c r="G37" s="3"/>
      <c r="H37" s="3"/>
      <c r="I37" s="3"/>
      <c r="J37" s="3"/>
      <c r="K37" s="3"/>
      <c r="L37" s="3"/>
      <c r="M37" s="3"/>
      <c r="N37" s="3"/>
    </row>
    <row r="38" spans="2:14" x14ac:dyDescent="0.25">
      <c r="B38" s="3"/>
      <c r="C38" s="3"/>
      <c r="D38" s="3"/>
      <c r="E38" s="3"/>
      <c r="F38" s="3"/>
      <c r="G38" s="3"/>
      <c r="H38" s="3"/>
      <c r="I38" s="3"/>
      <c r="J38" s="3"/>
      <c r="K38" s="3"/>
      <c r="L38" s="3"/>
      <c r="M38" s="3"/>
      <c r="N38" s="3"/>
    </row>
    <row r="39" spans="2:14" x14ac:dyDescent="0.25">
      <c r="B39" s="3"/>
      <c r="C39" s="3"/>
      <c r="D39" s="3"/>
      <c r="E39" s="3"/>
      <c r="F39" s="3"/>
      <c r="G39" s="3"/>
      <c r="H39" s="3"/>
      <c r="I39" s="3"/>
      <c r="J39" s="3"/>
      <c r="K39" s="3"/>
      <c r="L39" s="3"/>
      <c r="M39" s="3"/>
      <c r="N39" s="3"/>
    </row>
    <row r="40" spans="2:14" x14ac:dyDescent="0.25">
      <c r="B40" s="3"/>
      <c r="C40" s="3"/>
      <c r="D40" s="3"/>
      <c r="E40" s="3"/>
      <c r="F40" s="3"/>
      <c r="G40" s="3"/>
      <c r="H40" s="3"/>
      <c r="I40" s="3"/>
      <c r="J40" s="3"/>
      <c r="K40" s="3"/>
      <c r="L40" s="3"/>
      <c r="M40" s="3"/>
      <c r="N40" s="3"/>
    </row>
    <row r="41" spans="2:14" x14ac:dyDescent="0.25">
      <c r="B41" s="3"/>
      <c r="C41" s="3"/>
      <c r="D41" s="3"/>
      <c r="E41" s="3"/>
      <c r="F41" s="3"/>
      <c r="G41" s="3"/>
      <c r="H41" s="3"/>
      <c r="I41" s="3"/>
      <c r="J41" s="3"/>
      <c r="K41" s="3"/>
      <c r="L41" s="3"/>
      <c r="M41" s="3"/>
      <c r="N41" s="3"/>
    </row>
    <row r="42" spans="2:14" x14ac:dyDescent="0.25">
      <c r="B42" s="3"/>
      <c r="C42" s="3"/>
      <c r="D42" s="3"/>
      <c r="E42" s="3"/>
      <c r="F42" s="3"/>
      <c r="G42" s="3"/>
      <c r="H42" s="3"/>
      <c r="I42" s="3"/>
      <c r="J42" s="3"/>
      <c r="K42" s="3"/>
      <c r="L42" s="3"/>
      <c r="M42" s="3"/>
      <c r="N42" s="3"/>
    </row>
    <row r="43" spans="2:14" x14ac:dyDescent="0.25">
      <c r="B43" s="3"/>
      <c r="C43" s="3"/>
      <c r="D43" s="3"/>
      <c r="E43" s="3"/>
      <c r="F43" s="3"/>
      <c r="G43" s="3"/>
      <c r="H43" s="3"/>
      <c r="I43" s="3"/>
      <c r="J43" s="3"/>
      <c r="K43" s="3"/>
      <c r="L43" s="3"/>
      <c r="M43" s="3"/>
      <c r="N43" s="3"/>
    </row>
    <row r="44" spans="2:14" x14ac:dyDescent="0.25">
      <c r="B44" s="3"/>
      <c r="C44" s="3"/>
      <c r="D44" s="3"/>
      <c r="E44" s="3"/>
      <c r="F44" s="3"/>
      <c r="G44" s="3"/>
      <c r="H44" s="3"/>
      <c r="I44" s="3"/>
      <c r="J44" s="3"/>
      <c r="K44" s="3"/>
      <c r="L44" s="3"/>
      <c r="M44" s="3"/>
      <c r="N44" s="3"/>
    </row>
    <row r="45" spans="2:14" x14ac:dyDescent="0.25">
      <c r="B45" s="3"/>
      <c r="C45" s="3"/>
      <c r="D45" s="3"/>
      <c r="E45" s="3"/>
      <c r="F45" s="3"/>
      <c r="G45" s="3"/>
      <c r="H45" s="3"/>
      <c r="I45" s="3"/>
      <c r="J45" s="3"/>
      <c r="K45" s="3"/>
      <c r="L45" s="3"/>
      <c r="M45" s="3"/>
      <c r="N45" s="3"/>
    </row>
    <row r="46" spans="2:14" x14ac:dyDescent="0.25">
      <c r="B46" s="3"/>
      <c r="C46" s="3"/>
      <c r="D46" s="3"/>
      <c r="E46" s="3"/>
      <c r="F46" s="3"/>
      <c r="G46" s="3"/>
      <c r="H46" s="3"/>
      <c r="I46" s="3"/>
      <c r="J46" s="3"/>
      <c r="K46" s="3"/>
      <c r="L46" s="3"/>
      <c r="M46" s="3"/>
      <c r="N46" s="3"/>
    </row>
    <row r="47" spans="2:14" x14ac:dyDescent="0.25">
      <c r="B47" s="3"/>
      <c r="C47" s="3"/>
      <c r="D47" s="3"/>
      <c r="E47" s="3"/>
      <c r="F47" s="3"/>
      <c r="G47" s="3"/>
      <c r="H47" s="3"/>
      <c r="I47" s="3"/>
      <c r="J47" s="3"/>
      <c r="K47" s="3"/>
      <c r="L47" s="3"/>
      <c r="M47" s="3"/>
      <c r="N47" s="3"/>
    </row>
    <row r="48" spans="2:14" x14ac:dyDescent="0.25">
      <c r="B48" s="3"/>
      <c r="C48" s="3"/>
      <c r="D48" s="3"/>
      <c r="E48" s="3"/>
      <c r="F48" s="3"/>
      <c r="G48" s="3"/>
      <c r="H48" s="3"/>
      <c r="I48" s="3"/>
      <c r="J48" s="3"/>
      <c r="K48" s="3"/>
      <c r="L48" s="3"/>
      <c r="M48" s="3"/>
      <c r="N48" s="3"/>
    </row>
    <row r="49" spans="2:14" x14ac:dyDescent="0.25">
      <c r="B49" s="3"/>
      <c r="C49" s="3"/>
      <c r="D49" s="3"/>
      <c r="E49" s="3"/>
      <c r="F49" s="3"/>
      <c r="G49" s="3"/>
      <c r="H49" s="3"/>
      <c r="I49" s="3"/>
      <c r="J49" s="3"/>
      <c r="K49" s="3"/>
      <c r="L49" s="3"/>
      <c r="M49" s="3"/>
      <c r="N49" s="3"/>
    </row>
    <row r="50" spans="2:14" x14ac:dyDescent="0.25">
      <c r="B50" s="3"/>
      <c r="C50" s="3"/>
      <c r="D50" s="3"/>
      <c r="E50" s="3"/>
      <c r="F50" s="3"/>
      <c r="G50" s="3"/>
      <c r="H50" s="3"/>
      <c r="I50" s="3"/>
      <c r="J50" s="3"/>
      <c r="K50" s="3"/>
      <c r="L50" s="3"/>
      <c r="M50" s="3"/>
      <c r="N50" s="3"/>
    </row>
    <row r="51" spans="2:14" x14ac:dyDescent="0.25">
      <c r="B51" s="3"/>
      <c r="C51" s="3"/>
      <c r="D51" s="3"/>
      <c r="E51" s="3"/>
      <c r="F51" s="3"/>
      <c r="G51" s="3"/>
      <c r="H51" s="3"/>
      <c r="I51" s="3"/>
      <c r="J51" s="3"/>
      <c r="K51" s="3"/>
      <c r="L51" s="3"/>
      <c r="M51" s="3"/>
      <c r="N51" s="3"/>
    </row>
    <row r="52" spans="2:14" x14ac:dyDescent="0.25">
      <c r="B52" s="3"/>
      <c r="C52" s="3"/>
      <c r="D52" s="3"/>
      <c r="E52" s="3"/>
      <c r="F52" s="3"/>
      <c r="G52" s="3"/>
      <c r="H52" s="3"/>
      <c r="I52" s="3"/>
      <c r="J52" s="3"/>
      <c r="K52" s="3"/>
      <c r="L52" s="3"/>
      <c r="M52" s="3"/>
      <c r="N52" s="3"/>
    </row>
    <row r="53" spans="2:14" x14ac:dyDescent="0.25">
      <c r="B53" s="3"/>
      <c r="C53" s="3"/>
      <c r="D53" s="3"/>
      <c r="E53" s="3"/>
      <c r="F53" s="3"/>
      <c r="G53" s="3"/>
      <c r="H53" s="3"/>
      <c r="I53" s="3"/>
      <c r="J53" s="3"/>
      <c r="K53" s="3"/>
      <c r="L53" s="3"/>
      <c r="M53" s="3"/>
      <c r="N53" s="3"/>
    </row>
    <row r="54" spans="2:14" x14ac:dyDescent="0.25">
      <c r="B54" s="3"/>
      <c r="C54" s="3"/>
      <c r="D54" s="3"/>
      <c r="E54" s="3"/>
      <c r="F54" s="3"/>
      <c r="G54" s="3"/>
      <c r="H54" s="3"/>
      <c r="I54" s="3"/>
      <c r="J54" s="3"/>
      <c r="K54" s="3"/>
      <c r="L54" s="3"/>
      <c r="M54" s="3"/>
      <c r="N54" s="3"/>
    </row>
    <row r="55" spans="2:14" x14ac:dyDescent="0.25">
      <c r="B55" s="3"/>
      <c r="C55" s="3"/>
      <c r="D55" s="3"/>
      <c r="E55" s="3"/>
      <c r="F55" s="3"/>
      <c r="G55" s="3"/>
      <c r="H55" s="3"/>
      <c r="I55" s="3"/>
      <c r="J55" s="3"/>
      <c r="K55" s="3"/>
      <c r="L55" s="3"/>
      <c r="M55" s="3"/>
      <c r="N55" s="3"/>
    </row>
    <row r="56" spans="2:14" x14ac:dyDescent="0.25">
      <c r="B56" s="3"/>
      <c r="C56" s="3"/>
      <c r="D56" s="3"/>
      <c r="E56" s="3"/>
      <c r="F56" s="3"/>
      <c r="G56" s="3"/>
      <c r="H56" s="3"/>
      <c r="I56" s="3"/>
      <c r="J56" s="3"/>
      <c r="K56" s="3"/>
      <c r="L56" s="3"/>
      <c r="M56" s="3"/>
      <c r="N56" s="3"/>
    </row>
    <row r="57" spans="2:14" x14ac:dyDescent="0.25">
      <c r="B57" s="3"/>
      <c r="C57" s="3"/>
      <c r="D57" s="3"/>
      <c r="E57" s="3"/>
      <c r="F57" s="3"/>
      <c r="G57" s="3"/>
      <c r="H57" s="3"/>
      <c r="I57" s="3"/>
      <c r="J57" s="3"/>
      <c r="K57" s="3"/>
      <c r="L57" s="3"/>
      <c r="M57" s="3"/>
      <c r="N57" s="3"/>
    </row>
    <row r="58" spans="2:14" x14ac:dyDescent="0.25">
      <c r="B58" s="3"/>
      <c r="C58" s="3"/>
      <c r="D58" s="3"/>
      <c r="E58" s="3"/>
      <c r="F58" s="3"/>
      <c r="G58" s="3"/>
      <c r="H58" s="3"/>
      <c r="I58" s="3"/>
      <c r="J58" s="3"/>
      <c r="K58" s="3"/>
      <c r="L58" s="3"/>
      <c r="M58" s="3"/>
      <c r="N58" s="3"/>
    </row>
    <row r="59" spans="2:14" x14ac:dyDescent="0.25">
      <c r="B59" s="3"/>
      <c r="C59" s="3"/>
      <c r="D59" s="3"/>
      <c r="E59" s="3"/>
      <c r="F59" s="3"/>
      <c r="G59" s="3"/>
      <c r="H59" s="3"/>
      <c r="I59" s="3"/>
      <c r="J59" s="3"/>
      <c r="K59" s="3"/>
      <c r="L59" s="3"/>
      <c r="M59" s="3"/>
      <c r="N59" s="3"/>
    </row>
    <row r="60" spans="2:14" x14ac:dyDescent="0.25">
      <c r="B60" s="3"/>
      <c r="C60" s="3"/>
      <c r="D60" s="3"/>
      <c r="E60" s="3"/>
      <c r="F60" s="3"/>
      <c r="G60" s="3"/>
      <c r="H60" s="3"/>
      <c r="I60" s="3"/>
      <c r="J60" s="3"/>
      <c r="K60" s="3"/>
      <c r="L60" s="3"/>
      <c r="M60" s="3"/>
      <c r="N60" s="3"/>
    </row>
    <row r="61" spans="2:14" x14ac:dyDescent="0.25">
      <c r="B61" s="3"/>
      <c r="C61" s="3"/>
      <c r="D61" s="3"/>
      <c r="E61" s="3"/>
      <c r="F61" s="3"/>
      <c r="G61" s="3"/>
      <c r="H61" s="3"/>
      <c r="I61" s="3"/>
      <c r="J61" s="3"/>
      <c r="K61" s="3"/>
      <c r="L61" s="3"/>
      <c r="M61" s="3"/>
      <c r="N61" s="3"/>
    </row>
    <row r="62" spans="2:14" x14ac:dyDescent="0.25">
      <c r="B62" s="3"/>
      <c r="C62" s="3"/>
      <c r="D62" s="3"/>
      <c r="E62" s="3"/>
      <c r="F62" s="3"/>
      <c r="G62" s="3"/>
      <c r="H62" s="3"/>
      <c r="I62" s="3"/>
      <c r="J62" s="3"/>
      <c r="K62" s="3"/>
      <c r="L62" s="3"/>
      <c r="M62" s="3"/>
      <c r="N62" s="3"/>
    </row>
    <row r="63" spans="2:14" x14ac:dyDescent="0.25">
      <c r="B63" s="3"/>
      <c r="C63" s="3"/>
      <c r="D63" s="3"/>
      <c r="E63" s="3"/>
      <c r="F63" s="3"/>
      <c r="G63" s="3"/>
      <c r="H63" s="3"/>
      <c r="I63" s="3"/>
      <c r="J63" s="3"/>
      <c r="K63" s="3"/>
      <c r="L63" s="3"/>
      <c r="M63" s="3"/>
      <c r="N63" s="3"/>
    </row>
    <row r="64" spans="2:14" x14ac:dyDescent="0.25">
      <c r="B64" s="3"/>
      <c r="C64" s="3"/>
      <c r="D64" s="3"/>
      <c r="E64" s="3"/>
      <c r="F64" s="3"/>
      <c r="G64" s="3"/>
      <c r="H64" s="3"/>
      <c r="I64" s="3"/>
      <c r="J64" s="3"/>
      <c r="K64" s="3"/>
      <c r="L64" s="3"/>
      <c r="M64" s="3"/>
      <c r="N64" s="3"/>
    </row>
    <row r="65" spans="2:14" x14ac:dyDescent="0.25">
      <c r="B65" s="3"/>
      <c r="C65" s="3"/>
      <c r="D65" s="3"/>
      <c r="E65" s="3"/>
      <c r="F65" s="3"/>
      <c r="G65" s="3"/>
      <c r="H65" s="3"/>
      <c r="I65" s="3"/>
      <c r="J65" s="3"/>
      <c r="K65" s="3"/>
      <c r="L65" s="3"/>
      <c r="M65" s="3"/>
      <c r="N65" s="3"/>
    </row>
    <row r="66" spans="2:14" x14ac:dyDescent="0.25">
      <c r="B66" s="3"/>
      <c r="C66" s="3"/>
      <c r="D66" s="3"/>
      <c r="E66" s="3"/>
      <c r="F66" s="3"/>
      <c r="G66" s="3"/>
      <c r="H66" s="3"/>
      <c r="I66" s="3"/>
      <c r="J66" s="3"/>
      <c r="K66" s="3"/>
      <c r="L66" s="3"/>
      <c r="M66" s="3"/>
      <c r="N66" s="3"/>
    </row>
    <row r="67" spans="2:14" x14ac:dyDescent="0.25">
      <c r="B67" s="3"/>
      <c r="C67" s="3"/>
      <c r="D67" s="3"/>
      <c r="E67" s="3"/>
      <c r="F67" s="3"/>
      <c r="G67" s="3"/>
      <c r="H67" s="3"/>
      <c r="I67" s="3"/>
      <c r="J67" s="3"/>
      <c r="K67" s="3"/>
      <c r="L67" s="3"/>
      <c r="M67" s="3"/>
      <c r="N67" s="3"/>
    </row>
    <row r="68" spans="2:14" x14ac:dyDescent="0.25">
      <c r="B68" s="3"/>
      <c r="C68" s="3"/>
      <c r="D68" s="3"/>
      <c r="E68" s="3"/>
      <c r="F68" s="3"/>
      <c r="G68" s="3"/>
      <c r="H68" s="3"/>
      <c r="I68" s="3"/>
      <c r="J68" s="3"/>
      <c r="K68" s="3"/>
      <c r="L68" s="3"/>
      <c r="M68" s="3"/>
      <c r="N68" s="3"/>
    </row>
    <row r="69" spans="2:14" x14ac:dyDescent="0.25">
      <c r="B69" s="3"/>
      <c r="C69" s="3"/>
      <c r="D69" s="3"/>
      <c r="E69" s="3"/>
      <c r="F69" s="3"/>
      <c r="G69" s="3"/>
      <c r="H69" s="3"/>
      <c r="I69" s="3"/>
      <c r="J69" s="3"/>
      <c r="K69" s="3"/>
      <c r="L69" s="3"/>
      <c r="M69" s="3"/>
      <c r="N69" s="3"/>
    </row>
    <row r="70" spans="2:14" x14ac:dyDescent="0.25">
      <c r="B70" s="3"/>
      <c r="C70" s="3"/>
      <c r="D70" s="3"/>
      <c r="E70" s="3"/>
      <c r="F70" s="3"/>
      <c r="G70" s="3"/>
      <c r="H70" s="3"/>
      <c r="I70" s="3"/>
      <c r="J70" s="3"/>
      <c r="K70" s="3"/>
      <c r="L70" s="3"/>
      <c r="M70" s="3"/>
      <c r="N70" s="3"/>
    </row>
    <row r="71" spans="2:14" x14ac:dyDescent="0.25">
      <c r="B71" s="3"/>
      <c r="C71" s="3"/>
      <c r="D71" s="3"/>
      <c r="E71" s="3"/>
      <c r="F71" s="3"/>
      <c r="G71" s="3"/>
      <c r="H71" s="3"/>
      <c r="I71" s="3"/>
      <c r="J71" s="3"/>
      <c r="K71" s="3"/>
      <c r="L71" s="3"/>
      <c r="M71" s="3"/>
      <c r="N71" s="3"/>
    </row>
    <row r="72" spans="2:14" x14ac:dyDescent="0.25">
      <c r="B72" s="3"/>
      <c r="C72" s="3"/>
      <c r="D72" s="3"/>
      <c r="E72" s="3"/>
      <c r="F72" s="3"/>
      <c r="G72" s="3"/>
      <c r="H72" s="3"/>
      <c r="I72" s="3"/>
      <c r="J72" s="3"/>
      <c r="K72" s="3"/>
      <c r="L72" s="3"/>
      <c r="M72" s="3"/>
      <c r="N72" s="3"/>
    </row>
    <row r="73" spans="2:14" x14ac:dyDescent="0.25">
      <c r="B73" s="3"/>
      <c r="C73" s="3"/>
      <c r="D73" s="3"/>
      <c r="E73" s="3"/>
      <c r="F73" s="3"/>
      <c r="G73" s="3"/>
      <c r="H73" s="3"/>
      <c r="I73" s="3"/>
      <c r="J73" s="3"/>
      <c r="K73" s="3"/>
      <c r="L73" s="3"/>
      <c r="M73" s="3"/>
      <c r="N73" s="3"/>
    </row>
    <row r="74" spans="2:14" x14ac:dyDescent="0.25">
      <c r="B74" s="3"/>
      <c r="C74" s="3"/>
      <c r="D74" s="3"/>
      <c r="E74" s="3"/>
      <c r="F74" s="3"/>
      <c r="G74" s="3"/>
      <c r="H74" s="3"/>
      <c r="I74" s="3"/>
      <c r="J74" s="3"/>
      <c r="K74" s="3"/>
      <c r="L74" s="3"/>
      <c r="M74" s="3"/>
      <c r="N74" s="3"/>
    </row>
    <row r="75" spans="2:14" x14ac:dyDescent="0.25">
      <c r="B75" s="3"/>
      <c r="C75" s="3"/>
      <c r="D75" s="3"/>
      <c r="E75" s="3"/>
      <c r="F75" s="3"/>
      <c r="G75" s="3"/>
      <c r="H75" s="3"/>
      <c r="I75" s="3"/>
      <c r="J75" s="3"/>
      <c r="K75" s="3"/>
      <c r="L75" s="3"/>
      <c r="M75" s="3"/>
      <c r="N75" s="3"/>
    </row>
    <row r="76" spans="2:14" x14ac:dyDescent="0.25">
      <c r="B76" s="3"/>
      <c r="C76" s="3"/>
      <c r="D76" s="3"/>
      <c r="E76" s="3"/>
      <c r="F76" s="3"/>
      <c r="G76" s="3"/>
      <c r="H76" s="3"/>
      <c r="I76" s="3"/>
      <c r="J76" s="3"/>
      <c r="K76" s="3"/>
      <c r="L76" s="3"/>
      <c r="M76" s="3"/>
      <c r="N76" s="3"/>
    </row>
    <row r="77" spans="2:14" x14ac:dyDescent="0.25">
      <c r="B77" s="3"/>
      <c r="C77" s="3"/>
      <c r="D77" s="3"/>
      <c r="E77" s="3"/>
      <c r="F77" s="3"/>
      <c r="G77" s="3"/>
      <c r="H77" s="3"/>
      <c r="I77" s="3"/>
      <c r="J77" s="3"/>
      <c r="K77" s="3"/>
      <c r="L77" s="3"/>
      <c r="M77" s="3"/>
      <c r="N77" s="3"/>
    </row>
    <row r="78" spans="2:14" x14ac:dyDescent="0.25">
      <c r="B78" s="3"/>
      <c r="C78" s="3"/>
      <c r="D78" s="3"/>
      <c r="E78" s="3"/>
      <c r="F78" s="3"/>
      <c r="G78" s="3"/>
      <c r="H78" s="3"/>
      <c r="I78" s="3"/>
      <c r="J78" s="3"/>
      <c r="K78" s="3"/>
      <c r="L78" s="3"/>
      <c r="M78" s="3"/>
      <c r="N78" s="3"/>
    </row>
    <row r="79" spans="2:14" x14ac:dyDescent="0.25">
      <c r="B79" s="3"/>
      <c r="C79" s="3"/>
      <c r="D79" s="3"/>
      <c r="E79" s="3"/>
      <c r="F79" s="3"/>
      <c r="G79" s="3"/>
      <c r="H79" s="3"/>
      <c r="I79" s="3"/>
      <c r="J79" s="3"/>
      <c r="K79" s="3"/>
      <c r="L79" s="3"/>
      <c r="M79" s="3"/>
      <c r="N79" s="3"/>
    </row>
    <row r="80" spans="2:14" x14ac:dyDescent="0.25">
      <c r="B80" s="3"/>
      <c r="C80" s="3"/>
      <c r="D80" s="3"/>
      <c r="E80" s="3"/>
      <c r="F80" s="3"/>
      <c r="G80" s="3"/>
      <c r="H80" s="3"/>
      <c r="I80" s="3"/>
      <c r="J80" s="3"/>
      <c r="K80" s="3"/>
      <c r="L80" s="3"/>
      <c r="M80" s="3"/>
      <c r="N80" s="3"/>
    </row>
    <row r="81" spans="2:14" x14ac:dyDescent="0.25">
      <c r="B81" s="3"/>
      <c r="C81" s="3"/>
      <c r="D81" s="3"/>
      <c r="E81" s="3"/>
      <c r="F81" s="3"/>
      <c r="G81" s="3"/>
      <c r="H81" s="3"/>
      <c r="I81" s="3"/>
      <c r="J81" s="3"/>
      <c r="K81" s="3"/>
      <c r="L81" s="3"/>
      <c r="M81" s="3"/>
      <c r="N81" s="3"/>
    </row>
    <row r="82" spans="2:14" x14ac:dyDescent="0.25">
      <c r="B82" s="3"/>
      <c r="C82" s="3"/>
      <c r="D82" s="3"/>
      <c r="E82" s="3"/>
      <c r="F82" s="3"/>
      <c r="G82" s="3"/>
      <c r="H82" s="3"/>
      <c r="I82" s="3"/>
      <c r="J82" s="3"/>
      <c r="K82" s="3"/>
      <c r="L82" s="3"/>
      <c r="M82" s="3"/>
      <c r="N82" s="3"/>
    </row>
    <row r="83" spans="2:14" x14ac:dyDescent="0.25">
      <c r="B83" s="3"/>
      <c r="C83" s="3"/>
      <c r="D83" s="3"/>
      <c r="E83" s="3"/>
      <c r="F83" s="3"/>
      <c r="G83" s="3"/>
      <c r="H83" s="3"/>
      <c r="I83" s="3"/>
      <c r="J83" s="3"/>
      <c r="K83" s="3"/>
      <c r="L83" s="3"/>
      <c r="M83" s="3"/>
      <c r="N83" s="3"/>
    </row>
    <row r="84" spans="2:14" x14ac:dyDescent="0.25">
      <c r="B84" s="3"/>
      <c r="C84" s="3"/>
      <c r="D84" s="3"/>
      <c r="E84" s="3"/>
      <c r="F84" s="3"/>
      <c r="G84" s="3"/>
      <c r="H84" s="3"/>
      <c r="I84" s="3"/>
      <c r="J84" s="3"/>
      <c r="K84" s="3"/>
      <c r="L84" s="3"/>
      <c r="M84" s="3"/>
      <c r="N84" s="3"/>
    </row>
    <row r="85" spans="2:14" x14ac:dyDescent="0.25">
      <c r="B85" s="3"/>
      <c r="C85" s="3"/>
      <c r="D85" s="3"/>
      <c r="E85" s="3"/>
      <c r="F85" s="3"/>
      <c r="G85" s="3"/>
      <c r="H85" s="3"/>
      <c r="I85" s="3"/>
      <c r="J85" s="3"/>
      <c r="K85" s="3"/>
      <c r="L85" s="3"/>
      <c r="M85" s="3"/>
      <c r="N85" s="3"/>
    </row>
    <row r="86" spans="2:14" x14ac:dyDescent="0.25">
      <c r="B86" s="3"/>
      <c r="C86" s="3"/>
      <c r="D86" s="3"/>
      <c r="E86" s="3"/>
      <c r="F86" s="3"/>
      <c r="G86" s="3"/>
      <c r="H86" s="3"/>
      <c r="I86" s="3"/>
      <c r="J86" s="3"/>
      <c r="K86" s="3"/>
      <c r="L86" s="3"/>
      <c r="M86" s="3"/>
      <c r="N86" s="3"/>
    </row>
    <row r="87" spans="2:14" x14ac:dyDescent="0.25">
      <c r="B87" s="3"/>
      <c r="C87" s="3"/>
      <c r="D87" s="3"/>
      <c r="E87" s="3"/>
      <c r="F87" s="3"/>
      <c r="G87" s="3"/>
      <c r="H87" s="3"/>
      <c r="I87" s="3"/>
      <c r="J87" s="3"/>
      <c r="K87" s="3"/>
      <c r="L87" s="3"/>
      <c r="M87" s="3"/>
      <c r="N87" s="3"/>
    </row>
    <row r="88" spans="2:14" x14ac:dyDescent="0.25">
      <c r="B88" s="3"/>
      <c r="C88" s="3"/>
      <c r="D88" s="3"/>
      <c r="E88" s="3"/>
      <c r="F88" s="3"/>
      <c r="G88" s="3"/>
      <c r="H88" s="3"/>
      <c r="I88" s="3"/>
      <c r="J88" s="3"/>
      <c r="K88" s="3"/>
      <c r="L88" s="3"/>
      <c r="M88" s="3"/>
      <c r="N88" s="3"/>
    </row>
    <row r="89" spans="2:14" x14ac:dyDescent="0.25">
      <c r="B89" s="3"/>
      <c r="C89" s="3"/>
      <c r="D89" s="3"/>
      <c r="E89" s="3"/>
      <c r="F89" s="3"/>
      <c r="G89" s="3"/>
      <c r="H89" s="3"/>
      <c r="I89" s="3"/>
      <c r="J89" s="3"/>
      <c r="K89" s="3"/>
      <c r="L89" s="3"/>
      <c r="M89" s="3"/>
      <c r="N89" s="3"/>
    </row>
    <row r="90" spans="2:14" x14ac:dyDescent="0.25">
      <c r="B90" s="3"/>
      <c r="C90" s="3"/>
      <c r="D90" s="3"/>
      <c r="E90" s="3"/>
      <c r="F90" s="3"/>
      <c r="G90" s="3"/>
      <c r="H90" s="3"/>
      <c r="I90" s="3"/>
      <c r="J90" s="3"/>
      <c r="K90" s="3"/>
      <c r="L90" s="3"/>
      <c r="M90" s="3"/>
      <c r="N90" s="3"/>
    </row>
    <row r="91" spans="2:14" x14ac:dyDescent="0.25">
      <c r="B91" s="3"/>
      <c r="C91" s="3"/>
      <c r="D91" s="3"/>
      <c r="E91" s="3"/>
      <c r="F91" s="3"/>
      <c r="G91" s="3"/>
      <c r="H91" s="3"/>
      <c r="I91" s="3"/>
      <c r="J91" s="3"/>
      <c r="K91" s="3"/>
      <c r="L91" s="3"/>
      <c r="M91" s="3"/>
      <c r="N91" s="3"/>
    </row>
    <row r="92" spans="2:14" x14ac:dyDescent="0.25">
      <c r="B92" s="3"/>
      <c r="C92" s="3"/>
      <c r="D92" s="3"/>
      <c r="E92" s="3"/>
      <c r="F92" s="3"/>
      <c r="G92" s="3"/>
      <c r="H92" s="3"/>
      <c r="I92" s="3"/>
      <c r="J92" s="3"/>
      <c r="K92" s="3"/>
      <c r="L92" s="3"/>
      <c r="M92" s="3"/>
      <c r="N92" s="3"/>
    </row>
    <row r="93" spans="2:14" x14ac:dyDescent="0.25">
      <c r="B93" s="3"/>
      <c r="C93" s="3"/>
      <c r="D93" s="3"/>
      <c r="E93" s="3"/>
      <c r="F93" s="3"/>
      <c r="G93" s="3"/>
      <c r="H93" s="3"/>
      <c r="I93" s="3"/>
      <c r="J93" s="3"/>
      <c r="K93" s="3"/>
      <c r="L93" s="3"/>
      <c r="M93" s="3"/>
      <c r="N93" s="3"/>
    </row>
    <row r="94" spans="2:14" x14ac:dyDescent="0.25">
      <c r="B94" s="3"/>
      <c r="C94" s="3"/>
      <c r="D94" s="3"/>
      <c r="E94" s="3"/>
      <c r="F94" s="3"/>
      <c r="G94" s="3"/>
      <c r="H94" s="3"/>
      <c r="I94" s="3"/>
      <c r="J94" s="3"/>
      <c r="K94" s="3"/>
      <c r="L94" s="3"/>
      <c r="M94" s="3"/>
      <c r="N94" s="3"/>
    </row>
    <row r="95" spans="2:14" x14ac:dyDescent="0.25">
      <c r="B95" s="3"/>
      <c r="C95" s="3"/>
      <c r="D95" s="3"/>
      <c r="E95" s="3"/>
      <c r="F95" s="3"/>
      <c r="G95" s="3"/>
      <c r="H95" s="3"/>
      <c r="I95" s="3"/>
      <c r="J95" s="3"/>
      <c r="K95" s="3"/>
      <c r="L95" s="3"/>
      <c r="M95" s="3"/>
      <c r="N95" s="3"/>
    </row>
    <row r="96" spans="2:14" x14ac:dyDescent="0.25">
      <c r="B96" s="3"/>
      <c r="C96" s="3"/>
      <c r="D96" s="3"/>
      <c r="E96" s="3"/>
      <c r="F96" s="3"/>
      <c r="G96" s="3"/>
      <c r="H96" s="3"/>
      <c r="I96" s="3"/>
      <c r="J96" s="3"/>
      <c r="K96" s="3"/>
      <c r="L96" s="3"/>
      <c r="M96" s="3"/>
      <c r="N96" s="3"/>
    </row>
    <row r="97" spans="2:14" x14ac:dyDescent="0.25">
      <c r="B97" s="3"/>
      <c r="C97" s="3"/>
      <c r="D97" s="3"/>
      <c r="E97" s="3"/>
      <c r="F97" s="3"/>
      <c r="G97" s="3"/>
      <c r="H97" s="3"/>
      <c r="I97" s="3"/>
      <c r="J97" s="3"/>
      <c r="K97" s="3"/>
      <c r="L97" s="3"/>
      <c r="M97" s="3"/>
      <c r="N97" s="3"/>
    </row>
    <row r="98" spans="2:14" x14ac:dyDescent="0.25">
      <c r="B98" s="3"/>
      <c r="C98" s="3"/>
      <c r="D98" s="3"/>
      <c r="E98" s="3"/>
      <c r="F98" s="3"/>
      <c r="G98" s="3"/>
      <c r="H98" s="3"/>
      <c r="I98" s="3"/>
      <c r="J98" s="3"/>
      <c r="K98" s="3"/>
      <c r="L98" s="3"/>
      <c r="M98" s="3"/>
      <c r="N98" s="3"/>
    </row>
    <row r="99" spans="2:14" x14ac:dyDescent="0.25">
      <c r="B99" s="3"/>
      <c r="C99" s="3"/>
      <c r="D99" s="3"/>
      <c r="E99" s="3"/>
      <c r="F99" s="3"/>
      <c r="G99" s="3"/>
      <c r="H99" s="3"/>
      <c r="I99" s="3"/>
      <c r="J99" s="3"/>
      <c r="K99" s="3"/>
      <c r="L99" s="3"/>
      <c r="M99" s="3"/>
      <c r="N99" s="3"/>
    </row>
    <row r="100" spans="2:14" x14ac:dyDescent="0.25">
      <c r="B100" s="3"/>
      <c r="C100" s="3"/>
      <c r="D100" s="3"/>
      <c r="E100" s="3"/>
      <c r="F100" s="3"/>
      <c r="G100" s="3"/>
      <c r="H100" s="3"/>
      <c r="I100" s="3"/>
      <c r="J100" s="3"/>
      <c r="K100" s="3"/>
      <c r="L100" s="3"/>
      <c r="M100" s="3"/>
      <c r="N100" s="3"/>
    </row>
    <row r="101" spans="2:14" x14ac:dyDescent="0.25">
      <c r="B101" s="3"/>
      <c r="C101" s="3"/>
      <c r="D101" s="3"/>
      <c r="E101" s="3"/>
      <c r="F101" s="3"/>
      <c r="G101" s="3"/>
      <c r="H101" s="3"/>
      <c r="I101" s="3"/>
      <c r="J101" s="3"/>
      <c r="K101" s="3"/>
      <c r="L101" s="3"/>
      <c r="M101" s="3"/>
      <c r="N101" s="3"/>
    </row>
    <row r="102" spans="2:14" x14ac:dyDescent="0.25">
      <c r="B102" s="3"/>
      <c r="C102" s="3"/>
      <c r="D102" s="3"/>
      <c r="E102" s="3"/>
      <c r="F102" s="3"/>
      <c r="G102" s="3"/>
      <c r="H102" s="3"/>
      <c r="I102" s="3"/>
      <c r="J102" s="3"/>
      <c r="K102" s="3"/>
      <c r="L102" s="3"/>
      <c r="M102" s="3"/>
      <c r="N102" s="3"/>
    </row>
    <row r="103" spans="2:14" x14ac:dyDescent="0.25">
      <c r="B103" s="3"/>
      <c r="C103" s="3"/>
      <c r="D103" s="3"/>
      <c r="E103" s="3"/>
      <c r="F103" s="3"/>
      <c r="G103" s="3"/>
      <c r="H103" s="3"/>
      <c r="I103" s="3"/>
      <c r="J103" s="3"/>
      <c r="K103" s="3"/>
      <c r="L103" s="3"/>
      <c r="M103" s="3"/>
      <c r="N103" s="3"/>
    </row>
    <row r="104" spans="2:14" x14ac:dyDescent="0.25">
      <c r="B104" s="3"/>
      <c r="C104" s="3"/>
      <c r="D104" s="3"/>
      <c r="E104" s="3"/>
      <c r="F104" s="3"/>
      <c r="G104" s="3"/>
      <c r="H104" s="3"/>
      <c r="I104" s="3"/>
      <c r="J104" s="3"/>
      <c r="K104" s="3"/>
      <c r="L104" s="3"/>
      <c r="M104" s="3"/>
      <c r="N104" s="3"/>
    </row>
    <row r="105" spans="2:14" x14ac:dyDescent="0.25">
      <c r="B105" s="3"/>
      <c r="C105" s="3"/>
      <c r="D105" s="3"/>
      <c r="E105" s="3"/>
      <c r="F105" s="3"/>
      <c r="G105" s="3"/>
      <c r="H105" s="3"/>
      <c r="I105" s="3"/>
      <c r="J105" s="3"/>
      <c r="K105" s="3"/>
      <c r="L105" s="3"/>
      <c r="M105" s="3"/>
      <c r="N105" s="3"/>
    </row>
    <row r="106" spans="2:14" x14ac:dyDescent="0.25">
      <c r="B106" s="3"/>
      <c r="C106" s="3"/>
      <c r="D106" s="3"/>
      <c r="E106" s="3"/>
      <c r="F106" s="3"/>
      <c r="G106" s="3"/>
      <c r="H106" s="3"/>
      <c r="I106" s="3"/>
      <c r="J106" s="3"/>
      <c r="K106" s="3"/>
      <c r="L106" s="3"/>
      <c r="M106" s="3"/>
      <c r="N106" s="3"/>
    </row>
    <row r="107" spans="2:14" x14ac:dyDescent="0.25">
      <c r="B107" s="3"/>
      <c r="C107" s="3"/>
      <c r="D107" s="3"/>
      <c r="E107" s="3"/>
      <c r="F107" s="3"/>
      <c r="G107" s="3"/>
      <c r="H107" s="3"/>
      <c r="I107" s="3"/>
      <c r="J107" s="3"/>
      <c r="K107" s="3"/>
      <c r="L107" s="3"/>
      <c r="M107" s="3"/>
      <c r="N107" s="3"/>
    </row>
    <row r="108" spans="2:14" x14ac:dyDescent="0.25">
      <c r="B108" s="3"/>
      <c r="C108" s="3"/>
      <c r="D108" s="3"/>
      <c r="E108" s="3"/>
      <c r="F108" s="3"/>
      <c r="G108" s="3"/>
      <c r="H108" s="3"/>
      <c r="I108" s="3"/>
      <c r="J108" s="3"/>
      <c r="K108" s="3"/>
      <c r="L108" s="3"/>
      <c r="M108" s="3"/>
      <c r="N108" s="3"/>
    </row>
    <row r="109" spans="2:14" x14ac:dyDescent="0.25">
      <c r="B109" s="3"/>
      <c r="C109" s="3"/>
      <c r="D109" s="3"/>
      <c r="E109" s="3"/>
      <c r="F109" s="3"/>
      <c r="G109" s="3"/>
      <c r="H109" s="3"/>
      <c r="I109" s="3"/>
      <c r="J109" s="3"/>
      <c r="K109" s="3"/>
      <c r="L109" s="3"/>
      <c r="M109" s="3"/>
      <c r="N109" s="3"/>
    </row>
    <row r="110" spans="2:14" x14ac:dyDescent="0.25">
      <c r="B110" s="3"/>
      <c r="C110" s="3"/>
      <c r="D110" s="3"/>
      <c r="E110" s="3"/>
      <c r="F110" s="3"/>
      <c r="G110" s="3"/>
      <c r="H110" s="3"/>
      <c r="I110" s="3"/>
      <c r="J110" s="3"/>
      <c r="K110" s="3"/>
      <c r="L110" s="3"/>
      <c r="M110" s="3"/>
      <c r="N110" s="3"/>
    </row>
    <row r="111" spans="2:14" x14ac:dyDescent="0.25">
      <c r="B111" s="3"/>
      <c r="C111" s="3"/>
      <c r="D111" s="3"/>
      <c r="E111" s="3"/>
      <c r="F111" s="3"/>
      <c r="G111" s="3"/>
      <c r="H111" s="3"/>
      <c r="I111" s="3"/>
      <c r="J111" s="3"/>
      <c r="K111" s="3"/>
      <c r="L111" s="3"/>
      <c r="M111" s="3"/>
      <c r="N111" s="3"/>
    </row>
    <row r="112" spans="2:14" x14ac:dyDescent="0.25">
      <c r="B112" s="3"/>
      <c r="C112" s="3"/>
      <c r="D112" s="3"/>
      <c r="E112" s="3"/>
      <c r="F112" s="3"/>
      <c r="G112" s="3"/>
      <c r="H112" s="3"/>
      <c r="I112" s="3"/>
      <c r="J112" s="3"/>
      <c r="K112" s="3"/>
      <c r="L112" s="3"/>
      <c r="M112" s="3"/>
      <c r="N112" s="3"/>
    </row>
    <row r="113" spans="2:14" x14ac:dyDescent="0.25">
      <c r="B113" s="3"/>
      <c r="C113" s="3"/>
      <c r="D113" s="3"/>
      <c r="E113" s="3"/>
      <c r="F113" s="3"/>
      <c r="G113" s="3"/>
      <c r="H113" s="3"/>
      <c r="I113" s="3"/>
      <c r="J113" s="3"/>
      <c r="K113" s="3"/>
      <c r="L113" s="3"/>
      <c r="M113" s="3"/>
      <c r="N113" s="3"/>
    </row>
    <row r="114" spans="2:14" x14ac:dyDescent="0.25">
      <c r="B114" s="3"/>
      <c r="C114" s="3"/>
      <c r="D114" s="3"/>
      <c r="E114" s="3"/>
      <c r="F114" s="3"/>
      <c r="G114" s="3"/>
      <c r="H114" s="3"/>
      <c r="I114" s="3"/>
      <c r="J114" s="3"/>
      <c r="K114" s="3"/>
      <c r="L114" s="3"/>
      <c r="M114" s="3"/>
      <c r="N114" s="3"/>
    </row>
    <row r="115" spans="2:14" x14ac:dyDescent="0.25">
      <c r="B115" s="3"/>
      <c r="C115" s="3"/>
      <c r="D115" s="3"/>
      <c r="E115" s="3"/>
      <c r="F115" s="3"/>
      <c r="G115" s="3"/>
      <c r="H115" s="3"/>
      <c r="I115" s="3"/>
      <c r="J115" s="3"/>
      <c r="K115" s="3"/>
      <c r="L115" s="3"/>
      <c r="M115" s="3"/>
      <c r="N115" s="3"/>
    </row>
    <row r="116" spans="2:14" x14ac:dyDescent="0.25">
      <c r="B116" s="3"/>
      <c r="C116" s="3"/>
      <c r="D116" s="3"/>
      <c r="E116" s="3"/>
      <c r="F116" s="3"/>
      <c r="G116" s="3"/>
      <c r="H116" s="3"/>
      <c r="I116" s="3"/>
      <c r="J116" s="3"/>
      <c r="K116" s="3"/>
      <c r="L116" s="3"/>
      <c r="M116" s="3"/>
      <c r="N116" s="3"/>
    </row>
    <row r="117" spans="2:14" x14ac:dyDescent="0.25">
      <c r="B117" s="3"/>
      <c r="C117" s="3"/>
      <c r="D117" s="3"/>
      <c r="E117" s="3"/>
      <c r="F117" s="3"/>
      <c r="G117" s="3"/>
      <c r="H117" s="3"/>
      <c r="I117" s="3"/>
      <c r="J117" s="3"/>
      <c r="K117" s="3"/>
      <c r="L117" s="3"/>
      <c r="M117" s="3"/>
      <c r="N117" s="3"/>
    </row>
    <row r="118" spans="2:14" x14ac:dyDescent="0.25">
      <c r="B118" s="3"/>
      <c r="C118" s="3"/>
      <c r="D118" s="3"/>
      <c r="E118" s="3"/>
      <c r="F118" s="3"/>
      <c r="G118" s="3"/>
      <c r="H118" s="3"/>
      <c r="I118" s="3"/>
      <c r="J118" s="3"/>
      <c r="K118" s="3"/>
      <c r="L118" s="3"/>
      <c r="M118" s="3"/>
      <c r="N118" s="3"/>
    </row>
    <row r="119" spans="2:14" x14ac:dyDescent="0.25">
      <c r="B119" s="3"/>
      <c r="C119" s="3"/>
      <c r="D119" s="3"/>
      <c r="E119" s="3"/>
      <c r="F119" s="3"/>
      <c r="G119" s="3"/>
      <c r="H119" s="3"/>
      <c r="I119" s="3"/>
      <c r="J119" s="3"/>
      <c r="K119" s="3"/>
      <c r="L119" s="3"/>
      <c r="M119" s="3"/>
      <c r="N119" s="3"/>
    </row>
    <row r="120" spans="2:14" x14ac:dyDescent="0.25">
      <c r="B120" s="3"/>
      <c r="C120" s="3"/>
      <c r="D120" s="3"/>
      <c r="E120" s="3"/>
      <c r="F120" s="3"/>
      <c r="G120" s="3"/>
      <c r="H120" s="3"/>
      <c r="I120" s="3"/>
      <c r="J120" s="3"/>
      <c r="K120" s="3"/>
      <c r="L120" s="3"/>
      <c r="M120" s="3"/>
      <c r="N120" s="3"/>
    </row>
    <row r="121" spans="2:14" x14ac:dyDescent="0.25">
      <c r="B121" s="3"/>
      <c r="C121" s="3"/>
      <c r="D121" s="3"/>
      <c r="E121" s="3"/>
      <c r="F121" s="3"/>
      <c r="G121" s="3"/>
      <c r="H121" s="3"/>
      <c r="I121" s="3"/>
      <c r="J121" s="3"/>
      <c r="K121" s="3"/>
      <c r="L121" s="3"/>
      <c r="M121" s="3"/>
      <c r="N121" s="3"/>
    </row>
    <row r="122" spans="2:14" x14ac:dyDescent="0.25">
      <c r="B122" s="3"/>
      <c r="C122" s="3"/>
      <c r="D122" s="3"/>
      <c r="E122" s="3"/>
      <c r="F122" s="3"/>
      <c r="G122" s="3"/>
      <c r="H122" s="3"/>
      <c r="I122" s="3"/>
      <c r="J122" s="3"/>
      <c r="K122" s="3"/>
      <c r="L122" s="3"/>
      <c r="M122" s="3"/>
      <c r="N122" s="3"/>
    </row>
    <row r="123" spans="2:14" x14ac:dyDescent="0.25">
      <c r="B123" s="3"/>
      <c r="C123" s="3"/>
      <c r="D123" s="3"/>
      <c r="E123" s="3"/>
      <c r="F123" s="3"/>
      <c r="G123" s="3"/>
      <c r="H123" s="3"/>
      <c r="I123" s="3"/>
      <c r="J123" s="3"/>
      <c r="K123" s="3"/>
      <c r="L123" s="3"/>
      <c r="M123" s="3"/>
      <c r="N123" s="3"/>
    </row>
    <row r="124" spans="2:14" x14ac:dyDescent="0.25">
      <c r="B124" s="3"/>
      <c r="C124" s="3"/>
      <c r="D124" s="3"/>
      <c r="E124" s="3"/>
      <c r="F124" s="3"/>
      <c r="G124" s="3"/>
      <c r="H124" s="3"/>
      <c r="I124" s="3"/>
      <c r="J124" s="3"/>
      <c r="K124" s="3"/>
      <c r="L124" s="3"/>
      <c r="M124" s="3"/>
      <c r="N124" s="3"/>
    </row>
    <row r="125" spans="2:14" x14ac:dyDescent="0.25">
      <c r="B125" s="3"/>
      <c r="C125" s="3"/>
      <c r="D125" s="3"/>
      <c r="E125" s="3"/>
      <c r="F125" s="3"/>
      <c r="G125" s="3"/>
      <c r="H125" s="3"/>
      <c r="I125" s="3"/>
      <c r="J125" s="3"/>
      <c r="K125" s="3"/>
      <c r="L125" s="3"/>
      <c r="M125" s="3"/>
      <c r="N125" s="3"/>
    </row>
    <row r="126" spans="2:14" x14ac:dyDescent="0.25">
      <c r="B126" s="3"/>
      <c r="C126" s="3"/>
      <c r="D126" s="3"/>
      <c r="E126" s="3"/>
      <c r="F126" s="3"/>
      <c r="G126" s="3"/>
      <c r="H126" s="3"/>
      <c r="I126" s="3"/>
      <c r="J126" s="3"/>
      <c r="K126" s="3"/>
      <c r="L126" s="3"/>
      <c r="M126" s="3"/>
      <c r="N126" s="3"/>
    </row>
    <row r="127" spans="2:14" x14ac:dyDescent="0.25">
      <c r="B127" s="3"/>
      <c r="C127" s="3"/>
      <c r="D127" s="3"/>
      <c r="E127" s="3"/>
      <c r="F127" s="3"/>
      <c r="G127" s="3"/>
      <c r="H127" s="3"/>
      <c r="I127" s="3"/>
      <c r="J127" s="3"/>
      <c r="K127" s="3"/>
      <c r="L127" s="3"/>
      <c r="M127" s="3"/>
      <c r="N127" s="3"/>
    </row>
    <row r="128" spans="2:14" x14ac:dyDescent="0.25">
      <c r="B128" s="3"/>
      <c r="C128" s="3"/>
      <c r="D128" s="3"/>
      <c r="E128" s="3"/>
      <c r="F128" s="3"/>
      <c r="G128" s="3"/>
      <c r="H128" s="3"/>
      <c r="I128" s="3"/>
      <c r="J128" s="3"/>
      <c r="K128" s="3"/>
      <c r="L128" s="3"/>
      <c r="M128" s="3"/>
      <c r="N128" s="3"/>
    </row>
    <row r="129" spans="2:14" x14ac:dyDescent="0.25">
      <c r="B129" s="3"/>
      <c r="C129" s="3"/>
      <c r="D129" s="3"/>
      <c r="E129" s="3"/>
      <c r="F129" s="3"/>
      <c r="G129" s="3"/>
      <c r="H129" s="3"/>
      <c r="I129" s="3"/>
      <c r="J129" s="3"/>
      <c r="K129" s="3"/>
      <c r="L129" s="3"/>
      <c r="M129" s="3"/>
      <c r="N129" s="3"/>
    </row>
    <row r="130" spans="2:14" x14ac:dyDescent="0.25">
      <c r="B130" s="3"/>
      <c r="C130" s="3"/>
      <c r="D130" s="3"/>
      <c r="E130" s="3"/>
      <c r="F130" s="3"/>
      <c r="G130" s="3"/>
      <c r="H130" s="3"/>
      <c r="I130" s="3"/>
      <c r="J130" s="3"/>
      <c r="K130" s="3"/>
      <c r="L130" s="3"/>
      <c r="M130" s="3"/>
      <c r="N130" s="3"/>
    </row>
    <row r="131" spans="2:14" x14ac:dyDescent="0.25">
      <c r="B131" s="3"/>
      <c r="C131" s="3"/>
      <c r="D131" s="3"/>
      <c r="E131" s="3"/>
      <c r="F131" s="3"/>
      <c r="G131" s="3"/>
      <c r="H131" s="3"/>
      <c r="I131" s="3"/>
      <c r="J131" s="3"/>
      <c r="K131" s="3"/>
      <c r="L131" s="3"/>
      <c r="M131" s="3"/>
      <c r="N131" s="3"/>
    </row>
    <row r="132" spans="2:14" x14ac:dyDescent="0.25">
      <c r="B132" s="3"/>
      <c r="C132" s="3"/>
      <c r="D132" s="3"/>
      <c r="E132" s="3"/>
      <c r="F132" s="3"/>
      <c r="G132" s="3"/>
      <c r="H132" s="3"/>
      <c r="I132" s="3"/>
      <c r="J132" s="3"/>
      <c r="K132" s="3"/>
      <c r="L132" s="3"/>
      <c r="M132" s="3"/>
      <c r="N132" s="3"/>
    </row>
    <row r="133" spans="2:14" x14ac:dyDescent="0.25">
      <c r="B133" s="3"/>
      <c r="C133" s="3"/>
      <c r="D133" s="3"/>
      <c r="E133" s="3"/>
      <c r="F133" s="3"/>
      <c r="G133" s="3"/>
      <c r="H133" s="3"/>
      <c r="I133" s="3"/>
      <c r="J133" s="3"/>
      <c r="K133" s="3"/>
      <c r="L133" s="3"/>
      <c r="M133" s="3"/>
      <c r="N133" s="3"/>
    </row>
    <row r="134" spans="2:14" x14ac:dyDescent="0.25">
      <c r="B134" s="3"/>
      <c r="C134" s="3"/>
      <c r="D134" s="3"/>
      <c r="E134" s="3"/>
      <c r="F134" s="3"/>
      <c r="G134" s="3"/>
      <c r="H134" s="3"/>
      <c r="I134" s="3"/>
      <c r="J134" s="3"/>
      <c r="K134" s="3"/>
      <c r="L134" s="3"/>
      <c r="M134" s="3"/>
      <c r="N134" s="3"/>
    </row>
    <row r="135" spans="2:14" x14ac:dyDescent="0.25">
      <c r="B135" s="3"/>
      <c r="C135" s="3"/>
      <c r="D135" s="3"/>
      <c r="E135" s="3"/>
      <c r="F135" s="3"/>
      <c r="G135" s="3"/>
      <c r="H135" s="3"/>
      <c r="I135" s="3"/>
      <c r="J135" s="3"/>
      <c r="K135" s="3"/>
      <c r="L135" s="3"/>
      <c r="M135" s="3"/>
      <c r="N135" s="3"/>
    </row>
    <row r="136" spans="2:14" x14ac:dyDescent="0.25">
      <c r="B136" s="3"/>
      <c r="C136" s="3"/>
      <c r="D136" s="3"/>
      <c r="E136" s="3"/>
      <c r="F136" s="3"/>
      <c r="G136" s="3"/>
      <c r="H136" s="3"/>
      <c r="I136" s="3"/>
      <c r="J136" s="3"/>
      <c r="K136" s="3"/>
      <c r="L136" s="3"/>
      <c r="M136" s="3"/>
      <c r="N136" s="3"/>
    </row>
    <row r="137" spans="2:14" x14ac:dyDescent="0.25">
      <c r="B137" s="3"/>
      <c r="C137" s="3"/>
      <c r="D137" s="3"/>
      <c r="E137" s="3"/>
      <c r="F137" s="3"/>
      <c r="G137" s="3"/>
      <c r="H137" s="3"/>
      <c r="I137" s="3"/>
      <c r="J137" s="3"/>
      <c r="K137" s="3"/>
      <c r="L137" s="3"/>
      <c r="M137" s="3"/>
      <c r="N137" s="3"/>
    </row>
    <row r="138" spans="2:14" x14ac:dyDescent="0.25">
      <c r="B138" s="3"/>
      <c r="C138" s="3"/>
      <c r="D138" s="3"/>
      <c r="E138" s="3"/>
      <c r="F138" s="3"/>
      <c r="G138" s="3"/>
      <c r="H138" s="3"/>
      <c r="I138" s="3"/>
      <c r="J138" s="3"/>
      <c r="K138" s="3"/>
      <c r="L138" s="3"/>
      <c r="M138" s="3"/>
      <c r="N138" s="3"/>
    </row>
    <row r="139" spans="2:14" x14ac:dyDescent="0.25">
      <c r="B139" s="3"/>
      <c r="C139" s="3"/>
      <c r="D139" s="3"/>
      <c r="E139" s="3"/>
      <c r="F139" s="3"/>
      <c r="G139" s="3"/>
      <c r="H139" s="3"/>
      <c r="I139" s="3"/>
      <c r="J139" s="3"/>
      <c r="K139" s="3"/>
      <c r="L139" s="3"/>
      <c r="M139" s="3"/>
      <c r="N139" s="3"/>
    </row>
    <row r="140" spans="2:14" x14ac:dyDescent="0.25">
      <c r="B140" s="3"/>
      <c r="C140" s="3"/>
      <c r="D140" s="3"/>
      <c r="E140" s="3"/>
      <c r="F140" s="3"/>
      <c r="G140" s="3"/>
      <c r="H140" s="3"/>
      <c r="I140" s="3"/>
      <c r="J140" s="3"/>
      <c r="K140" s="3"/>
      <c r="L140" s="3"/>
      <c r="M140" s="3"/>
      <c r="N140" s="3"/>
    </row>
    <row r="141" spans="2:14" x14ac:dyDescent="0.25">
      <c r="B141" s="3"/>
      <c r="C141" s="3"/>
      <c r="D141" s="3"/>
      <c r="E141" s="3"/>
      <c r="F141" s="3"/>
      <c r="G141" s="3"/>
      <c r="H141" s="3"/>
      <c r="I141" s="3"/>
      <c r="J141" s="3"/>
      <c r="K141" s="3"/>
      <c r="L141" s="3"/>
      <c r="M141" s="3"/>
      <c r="N141" s="3"/>
    </row>
    <row r="142" spans="2:14" x14ac:dyDescent="0.25">
      <c r="B142" s="3"/>
      <c r="C142" s="3"/>
      <c r="D142" s="3"/>
      <c r="E142" s="3"/>
      <c r="F142" s="3"/>
      <c r="G142" s="3"/>
      <c r="H142" s="3"/>
      <c r="I142" s="3"/>
      <c r="J142" s="3"/>
      <c r="K142" s="3"/>
      <c r="L142" s="3"/>
      <c r="M142" s="3"/>
      <c r="N142" s="3"/>
    </row>
    <row r="143" spans="2:14" x14ac:dyDescent="0.25">
      <c r="B143" s="3"/>
      <c r="C143" s="3"/>
      <c r="D143" s="3"/>
      <c r="E143" s="3"/>
      <c r="F143" s="3"/>
      <c r="G143" s="3"/>
      <c r="H143" s="3"/>
      <c r="I143" s="3"/>
      <c r="J143" s="3"/>
      <c r="K143" s="3"/>
      <c r="L143" s="3"/>
      <c r="M143" s="3"/>
      <c r="N143" s="3"/>
    </row>
    <row r="144" spans="2:14" x14ac:dyDescent="0.25">
      <c r="B144" s="3"/>
      <c r="C144" s="3"/>
      <c r="D144" s="3"/>
      <c r="E144" s="3"/>
      <c r="F144" s="3"/>
      <c r="G144" s="3"/>
      <c r="H144" s="3"/>
      <c r="I144" s="3"/>
      <c r="J144" s="3"/>
      <c r="K144" s="3"/>
      <c r="L144" s="3"/>
      <c r="M144" s="3"/>
      <c r="N144" s="3"/>
    </row>
    <row r="145" spans="2:14" x14ac:dyDescent="0.25">
      <c r="B145" s="3"/>
      <c r="C145" s="3"/>
      <c r="D145" s="3"/>
      <c r="E145" s="3"/>
      <c r="F145" s="3"/>
      <c r="G145" s="3"/>
      <c r="H145" s="3"/>
      <c r="I145" s="3"/>
      <c r="J145" s="3"/>
      <c r="K145" s="3"/>
      <c r="L145" s="3"/>
      <c r="M145" s="3"/>
      <c r="N145" s="3"/>
    </row>
    <row r="146" spans="2:14" x14ac:dyDescent="0.25">
      <c r="B146" s="3"/>
      <c r="C146" s="3"/>
      <c r="D146" s="3"/>
      <c r="E146" s="3"/>
      <c r="F146" s="3"/>
      <c r="G146" s="3"/>
      <c r="H146" s="3"/>
      <c r="I146" s="3"/>
      <c r="J146" s="3"/>
      <c r="K146" s="3"/>
      <c r="L146" s="3"/>
      <c r="M146" s="3"/>
      <c r="N146" s="3"/>
    </row>
    <row r="147" spans="2:14" x14ac:dyDescent="0.25">
      <c r="B147" s="3"/>
      <c r="C147" s="3"/>
      <c r="D147" s="3"/>
      <c r="E147" s="3"/>
      <c r="F147" s="3"/>
      <c r="G147" s="3"/>
      <c r="H147" s="3"/>
      <c r="I147" s="3"/>
      <c r="J147" s="3"/>
      <c r="K147" s="3"/>
      <c r="L147" s="3"/>
      <c r="M147" s="3"/>
      <c r="N147" s="3"/>
    </row>
    <row r="148" spans="2:14" x14ac:dyDescent="0.25">
      <c r="B148" s="3"/>
      <c r="C148" s="3"/>
      <c r="D148" s="3"/>
      <c r="E148" s="3"/>
      <c r="F148" s="3"/>
      <c r="G148" s="3"/>
      <c r="H148" s="3"/>
      <c r="I148" s="3"/>
      <c r="J148" s="3"/>
      <c r="K148" s="3"/>
      <c r="L148" s="3"/>
      <c r="M148" s="3"/>
      <c r="N148" s="3"/>
    </row>
    <row r="149" spans="2:14" x14ac:dyDescent="0.25">
      <c r="B149" s="3"/>
      <c r="C149" s="3"/>
      <c r="D149" s="3"/>
      <c r="E149" s="3"/>
      <c r="F149" s="3"/>
      <c r="G149" s="3"/>
      <c r="H149" s="3"/>
      <c r="I149" s="3"/>
      <c r="J149" s="3"/>
      <c r="K149" s="3"/>
      <c r="L149" s="3"/>
      <c r="M149" s="3"/>
      <c r="N149" s="3"/>
    </row>
    <row r="150" spans="2:14" x14ac:dyDescent="0.25">
      <c r="B150" s="3"/>
      <c r="C150" s="3"/>
      <c r="D150" s="3"/>
      <c r="E150" s="3"/>
      <c r="F150" s="3"/>
      <c r="G150" s="3"/>
      <c r="H150" s="3"/>
      <c r="I150" s="3"/>
      <c r="J150" s="3"/>
      <c r="K150" s="3"/>
      <c r="L150" s="3"/>
      <c r="M150" s="3"/>
      <c r="N150" s="3"/>
    </row>
    <row r="151" spans="2:14" x14ac:dyDescent="0.25">
      <c r="B151" s="3"/>
      <c r="C151" s="3"/>
      <c r="D151" s="3"/>
      <c r="E151" s="3"/>
      <c r="F151" s="3"/>
      <c r="G151" s="3"/>
      <c r="H151" s="3"/>
      <c r="I151" s="3"/>
      <c r="J151" s="3"/>
      <c r="K151" s="3"/>
      <c r="L151" s="3"/>
      <c r="M151" s="3"/>
      <c r="N151" s="3"/>
    </row>
    <row r="152" spans="2:14" x14ac:dyDescent="0.25">
      <c r="B152" s="3"/>
      <c r="C152" s="3"/>
      <c r="D152" s="3"/>
      <c r="E152" s="3"/>
      <c r="F152" s="3"/>
      <c r="G152" s="3"/>
      <c r="H152" s="3"/>
      <c r="I152" s="3"/>
      <c r="J152" s="3"/>
      <c r="K152" s="3"/>
      <c r="L152" s="3"/>
      <c r="M152" s="3"/>
      <c r="N152" s="3"/>
    </row>
    <row r="153" spans="2:14" x14ac:dyDescent="0.25">
      <c r="B153" s="3"/>
      <c r="C153" s="3"/>
      <c r="D153" s="3"/>
      <c r="E153" s="3"/>
      <c r="F153" s="3"/>
      <c r="G153" s="3"/>
      <c r="H153" s="3"/>
      <c r="I153" s="3"/>
      <c r="J153" s="3"/>
      <c r="K153" s="3"/>
      <c r="L153" s="3"/>
      <c r="M153" s="3"/>
      <c r="N153" s="3"/>
    </row>
    <row r="154" spans="2:14" x14ac:dyDescent="0.25">
      <c r="B154" s="3"/>
      <c r="C154" s="3"/>
      <c r="D154" s="3"/>
      <c r="E154" s="3"/>
      <c r="F154" s="3"/>
      <c r="G154" s="3"/>
      <c r="H154" s="3"/>
      <c r="I154" s="3"/>
      <c r="J154" s="3"/>
      <c r="K154" s="3"/>
      <c r="L154" s="3"/>
      <c r="M154" s="3"/>
      <c r="N154" s="3"/>
    </row>
    <row r="155" spans="2:14" x14ac:dyDescent="0.25">
      <c r="B155" s="3"/>
      <c r="C155" s="3"/>
      <c r="D155" s="3"/>
      <c r="E155" s="3"/>
      <c r="F155" s="3"/>
      <c r="G155" s="3"/>
      <c r="H155" s="3"/>
      <c r="I155" s="3"/>
      <c r="J155" s="3"/>
      <c r="K155" s="3"/>
      <c r="L155" s="3"/>
      <c r="M155" s="3"/>
      <c r="N155" s="3"/>
    </row>
    <row r="156" spans="2:14" x14ac:dyDescent="0.25">
      <c r="B156" s="3"/>
      <c r="C156" s="3"/>
      <c r="D156" s="3"/>
      <c r="E156" s="3"/>
      <c r="F156" s="3"/>
      <c r="G156" s="3"/>
      <c r="H156" s="3"/>
      <c r="I156" s="3"/>
      <c r="J156" s="3"/>
      <c r="K156" s="3"/>
      <c r="L156" s="3"/>
      <c r="M156" s="3"/>
      <c r="N156" s="3"/>
    </row>
    <row r="157" spans="2:14" x14ac:dyDescent="0.25">
      <c r="B157" s="3"/>
      <c r="C157" s="3"/>
      <c r="D157" s="3"/>
      <c r="E157" s="3"/>
      <c r="F157" s="3"/>
      <c r="G157" s="3"/>
      <c r="H157" s="3"/>
      <c r="I157" s="3"/>
      <c r="J157" s="3"/>
      <c r="K157" s="3"/>
      <c r="L157" s="3"/>
      <c r="M157" s="3"/>
      <c r="N157" s="3"/>
    </row>
    <row r="158" spans="2:14" x14ac:dyDescent="0.25">
      <c r="B158" s="3"/>
      <c r="C158" s="3"/>
      <c r="D158" s="3"/>
      <c r="E158" s="3"/>
      <c r="F158" s="3"/>
      <c r="G158" s="3"/>
      <c r="H158" s="3"/>
      <c r="I158" s="3"/>
      <c r="J158" s="3"/>
      <c r="K158" s="3"/>
      <c r="L158" s="3"/>
      <c r="M158" s="3"/>
      <c r="N158" s="3"/>
    </row>
    <row r="159" spans="2:14" x14ac:dyDescent="0.25">
      <c r="B159" s="3"/>
      <c r="C159" s="3"/>
      <c r="D159" s="3"/>
      <c r="E159" s="3"/>
      <c r="F159" s="3"/>
      <c r="G159" s="3"/>
      <c r="H159" s="3"/>
      <c r="I159" s="3"/>
      <c r="J159" s="3"/>
      <c r="K159" s="3"/>
      <c r="L159" s="3"/>
      <c r="M159" s="3"/>
      <c r="N159" s="3"/>
    </row>
    <row r="160" spans="2:14" x14ac:dyDescent="0.25">
      <c r="B160" s="3"/>
      <c r="C160" s="3"/>
      <c r="D160" s="3"/>
      <c r="E160" s="3"/>
      <c r="F160" s="3"/>
      <c r="G160" s="3"/>
      <c r="H160" s="3"/>
      <c r="I160" s="3"/>
      <c r="J160" s="3"/>
      <c r="K160" s="3"/>
      <c r="L160" s="3"/>
      <c r="M160" s="3"/>
      <c r="N160" s="3"/>
    </row>
    <row r="161" spans="2:14" x14ac:dyDescent="0.25">
      <c r="B161" s="3"/>
      <c r="C161" s="3"/>
      <c r="D161" s="3"/>
      <c r="E161" s="3"/>
      <c r="F161" s="3"/>
      <c r="G161" s="3"/>
      <c r="H161" s="3"/>
      <c r="I161" s="3"/>
      <c r="J161" s="3"/>
      <c r="K161" s="3"/>
      <c r="L161" s="3"/>
      <c r="M161" s="3"/>
      <c r="N161" s="3"/>
    </row>
    <row r="162" spans="2:14" x14ac:dyDescent="0.25">
      <c r="B162" s="3"/>
      <c r="C162" s="3"/>
      <c r="D162" s="3"/>
      <c r="E162" s="3"/>
      <c r="F162" s="3"/>
      <c r="G162" s="3"/>
      <c r="H162" s="3"/>
      <c r="I162" s="3"/>
      <c r="J162" s="3"/>
      <c r="K162" s="3"/>
      <c r="L162" s="3"/>
      <c r="M162" s="3"/>
      <c r="N162" s="3"/>
    </row>
    <row r="163" spans="2:14" x14ac:dyDescent="0.25">
      <c r="B163" s="3"/>
      <c r="C163" s="3"/>
      <c r="D163" s="3"/>
      <c r="E163" s="3"/>
      <c r="F163" s="3"/>
      <c r="G163" s="3"/>
      <c r="H163" s="3"/>
      <c r="I163" s="3"/>
      <c r="J163" s="3"/>
      <c r="K163" s="3"/>
      <c r="L163" s="3"/>
      <c r="M163" s="3"/>
      <c r="N163" s="3"/>
    </row>
    <row r="164" spans="2:14" x14ac:dyDescent="0.25">
      <c r="B164" s="3"/>
      <c r="C164" s="3"/>
      <c r="D164" s="3"/>
      <c r="E164" s="3"/>
      <c r="F164" s="3"/>
      <c r="G164" s="3"/>
      <c r="H164" s="3"/>
      <c r="I164" s="3"/>
      <c r="J164" s="3"/>
      <c r="K164" s="3"/>
      <c r="L164" s="3"/>
      <c r="M164" s="3"/>
      <c r="N164" s="3"/>
    </row>
    <row r="165" spans="2:14" x14ac:dyDescent="0.25">
      <c r="B165" s="3"/>
      <c r="C165" s="3"/>
      <c r="D165" s="3"/>
      <c r="E165" s="3"/>
      <c r="F165" s="3"/>
      <c r="G165" s="3"/>
      <c r="H165" s="3"/>
      <c r="I165" s="3"/>
      <c r="J165" s="3"/>
      <c r="K165" s="3"/>
      <c r="L165" s="3"/>
      <c r="M165" s="3"/>
      <c r="N165" s="3"/>
    </row>
    <row r="166" spans="2:14" x14ac:dyDescent="0.25">
      <c r="B166" s="3"/>
      <c r="C166" s="3"/>
      <c r="D166" s="3"/>
      <c r="E166" s="3"/>
      <c r="F166" s="3"/>
      <c r="G166" s="3"/>
      <c r="H166" s="3"/>
      <c r="I166" s="3"/>
      <c r="J166" s="3"/>
      <c r="K166" s="3"/>
      <c r="L166" s="3"/>
      <c r="M166" s="3"/>
      <c r="N166" s="3"/>
    </row>
    <row r="167" spans="2:14" x14ac:dyDescent="0.25">
      <c r="B167" s="3"/>
      <c r="C167" s="3"/>
      <c r="D167" s="3"/>
      <c r="E167" s="3"/>
      <c r="F167" s="3"/>
      <c r="G167" s="3"/>
      <c r="H167" s="3"/>
      <c r="I167" s="3"/>
      <c r="J167" s="3"/>
      <c r="K167" s="3"/>
      <c r="L167" s="3"/>
      <c r="M167" s="3"/>
      <c r="N167" s="3"/>
    </row>
    <row r="168" spans="2:14" x14ac:dyDescent="0.25">
      <c r="B168" s="3"/>
      <c r="C168" s="3"/>
      <c r="D168" s="3"/>
      <c r="E168" s="3"/>
      <c r="F168" s="3"/>
      <c r="G168" s="3"/>
      <c r="H168" s="3"/>
      <c r="I168" s="3"/>
      <c r="J168" s="3"/>
      <c r="K168" s="3"/>
      <c r="L168" s="3"/>
      <c r="M168" s="3"/>
      <c r="N168" s="3"/>
    </row>
    <row r="169" spans="2:14" x14ac:dyDescent="0.25">
      <c r="B169" s="3"/>
      <c r="C169" s="3"/>
      <c r="D169" s="3"/>
      <c r="E169" s="3"/>
      <c r="F169" s="3"/>
      <c r="G169" s="3"/>
      <c r="H169" s="3"/>
      <c r="I169" s="3"/>
      <c r="J169" s="3"/>
      <c r="K169" s="3"/>
      <c r="L169" s="3"/>
      <c r="M169" s="3"/>
      <c r="N169" s="3"/>
    </row>
    <row r="170" spans="2:14" x14ac:dyDescent="0.25">
      <c r="B170" s="3"/>
      <c r="C170" s="3"/>
      <c r="D170" s="3"/>
      <c r="E170" s="3"/>
      <c r="F170" s="3"/>
      <c r="G170" s="3"/>
      <c r="H170" s="3"/>
      <c r="I170" s="3"/>
      <c r="J170" s="3"/>
      <c r="K170" s="3"/>
      <c r="L170" s="3"/>
      <c r="M170" s="3"/>
      <c r="N170" s="3"/>
    </row>
    <row r="171" spans="2:14" x14ac:dyDescent="0.25">
      <c r="B171" s="3"/>
      <c r="C171" s="3"/>
      <c r="D171" s="3"/>
      <c r="E171" s="3"/>
      <c r="F171" s="3"/>
      <c r="G171" s="3"/>
      <c r="H171" s="3"/>
      <c r="I171" s="3"/>
      <c r="J171" s="3"/>
      <c r="K171" s="3"/>
      <c r="L171" s="3"/>
      <c r="M171" s="3"/>
      <c r="N171" s="3"/>
    </row>
    <row r="172" spans="2:14" x14ac:dyDescent="0.25">
      <c r="B172" s="3"/>
      <c r="C172" s="3"/>
      <c r="D172" s="3"/>
      <c r="E172" s="3"/>
      <c r="F172" s="3"/>
      <c r="G172" s="3"/>
      <c r="H172" s="3"/>
      <c r="I172" s="3"/>
      <c r="J172" s="3"/>
      <c r="K172" s="3"/>
      <c r="L172" s="3"/>
      <c r="M172" s="3"/>
      <c r="N172" s="3"/>
    </row>
    <row r="173" spans="2:14" x14ac:dyDescent="0.25">
      <c r="B173" s="3"/>
      <c r="C173" s="3"/>
      <c r="D173" s="3"/>
      <c r="E173" s="3"/>
      <c r="F173" s="3"/>
      <c r="G173" s="3"/>
      <c r="H173" s="3"/>
      <c r="I173" s="3"/>
      <c r="J173" s="3"/>
      <c r="K173" s="3"/>
      <c r="L173" s="3"/>
      <c r="M173" s="3"/>
      <c r="N173" s="3"/>
    </row>
    <row r="174" spans="2:14" x14ac:dyDescent="0.25">
      <c r="B174" s="3"/>
      <c r="C174" s="3"/>
      <c r="D174" s="3"/>
      <c r="E174" s="3"/>
      <c r="F174" s="3"/>
      <c r="G174" s="3"/>
      <c r="H174" s="3"/>
      <c r="I174" s="3"/>
      <c r="J174" s="3"/>
      <c r="K174" s="3"/>
      <c r="L174" s="3"/>
      <c r="M174" s="3"/>
      <c r="N174" s="3"/>
    </row>
    <row r="175" spans="2:14" x14ac:dyDescent="0.25">
      <c r="B175" s="3"/>
      <c r="C175" s="3"/>
      <c r="D175" s="3"/>
      <c r="E175" s="3"/>
      <c r="F175" s="3"/>
      <c r="G175" s="3"/>
      <c r="H175" s="3"/>
      <c r="I175" s="3"/>
      <c r="J175" s="3"/>
      <c r="K175" s="3"/>
      <c r="L175" s="3"/>
      <c r="M175" s="3"/>
      <c r="N175" s="3"/>
    </row>
    <row r="176" spans="2:14" x14ac:dyDescent="0.25">
      <c r="B176" s="3"/>
      <c r="C176" s="3"/>
      <c r="D176" s="3"/>
      <c r="E176" s="3"/>
      <c r="F176" s="3"/>
      <c r="G176" s="3"/>
      <c r="H176" s="3"/>
      <c r="I176" s="3"/>
      <c r="J176" s="3"/>
      <c r="K176" s="3"/>
      <c r="L176" s="3"/>
      <c r="M176" s="3"/>
      <c r="N176" s="3"/>
    </row>
    <row r="177" spans="2:14" x14ac:dyDescent="0.25">
      <c r="B177" s="3"/>
      <c r="C177" s="3"/>
      <c r="D177" s="3"/>
      <c r="E177" s="3"/>
      <c r="F177" s="3"/>
      <c r="G177" s="3"/>
      <c r="H177" s="3"/>
      <c r="I177" s="3"/>
      <c r="J177" s="3"/>
      <c r="K177" s="3"/>
      <c r="L177" s="3"/>
      <c r="M177" s="3"/>
      <c r="N177" s="3"/>
    </row>
    <row r="178" spans="2:14" x14ac:dyDescent="0.25">
      <c r="B178" s="3"/>
      <c r="C178" s="3"/>
      <c r="D178" s="3"/>
      <c r="E178" s="3"/>
      <c r="F178" s="3"/>
      <c r="G178" s="3"/>
      <c r="H178" s="3"/>
      <c r="I178" s="3"/>
      <c r="J178" s="3"/>
      <c r="K178" s="3"/>
      <c r="L178" s="3"/>
      <c r="M178" s="3"/>
      <c r="N178" s="3"/>
    </row>
    <row r="179" spans="2:14" x14ac:dyDescent="0.25">
      <c r="B179" s="3"/>
      <c r="C179" s="3"/>
      <c r="D179" s="3"/>
      <c r="E179" s="3"/>
      <c r="F179" s="3"/>
      <c r="G179" s="3"/>
      <c r="H179" s="3"/>
      <c r="I179" s="3"/>
      <c r="J179" s="3"/>
      <c r="K179" s="3"/>
      <c r="L179" s="3"/>
      <c r="M179" s="3"/>
      <c r="N179" s="3"/>
    </row>
    <row r="180" spans="2:14" x14ac:dyDescent="0.25">
      <c r="B180" s="3"/>
      <c r="C180" s="3"/>
      <c r="D180" s="3"/>
      <c r="E180" s="3"/>
      <c r="F180" s="3"/>
      <c r="G180" s="3"/>
      <c r="H180" s="3"/>
      <c r="I180" s="3"/>
      <c r="J180" s="3"/>
      <c r="K180" s="3"/>
      <c r="L180" s="3"/>
      <c r="M180" s="3"/>
      <c r="N180" s="3"/>
    </row>
    <row r="181" spans="2:14" x14ac:dyDescent="0.25">
      <c r="B181" s="3"/>
      <c r="C181" s="3"/>
      <c r="D181" s="3"/>
      <c r="E181" s="3"/>
      <c r="F181" s="3"/>
      <c r="G181" s="3"/>
      <c r="H181" s="3"/>
      <c r="I181" s="3"/>
      <c r="J181" s="3"/>
      <c r="K181" s="3"/>
      <c r="L181" s="3"/>
      <c r="M181" s="3"/>
      <c r="N181" s="3"/>
    </row>
    <row r="182" spans="2:14" x14ac:dyDescent="0.25">
      <c r="B182" s="3"/>
      <c r="C182" s="3"/>
      <c r="D182" s="3"/>
      <c r="E182" s="3"/>
      <c r="F182" s="3"/>
      <c r="G182" s="3"/>
      <c r="H182" s="3"/>
      <c r="I182" s="3"/>
      <c r="J182" s="3"/>
      <c r="K182" s="3"/>
      <c r="L182" s="3"/>
      <c r="M182" s="3"/>
      <c r="N182" s="3"/>
    </row>
    <row r="183" spans="2:14" x14ac:dyDescent="0.25">
      <c r="B183" s="3"/>
      <c r="C183" s="3"/>
      <c r="D183" s="3"/>
      <c r="E183" s="3"/>
      <c r="F183" s="3"/>
      <c r="G183" s="3"/>
      <c r="H183" s="3"/>
      <c r="I183" s="3"/>
      <c r="J183" s="3"/>
      <c r="K183" s="3"/>
      <c r="L183" s="3"/>
      <c r="M183" s="3"/>
      <c r="N183" s="3"/>
    </row>
    <row r="184" spans="2:14" x14ac:dyDescent="0.25">
      <c r="B184" s="3"/>
      <c r="C184" s="3"/>
      <c r="D184" s="3"/>
      <c r="E184" s="3"/>
      <c r="F184" s="3"/>
      <c r="G184" s="3"/>
      <c r="H184" s="3"/>
      <c r="I184" s="3"/>
      <c r="J184" s="3"/>
      <c r="K184" s="3"/>
      <c r="L184" s="3"/>
      <c r="M184" s="3"/>
      <c r="N184" s="3"/>
    </row>
    <row r="185" spans="2:14" x14ac:dyDescent="0.25">
      <c r="B185" s="3"/>
      <c r="C185" s="3"/>
      <c r="D185" s="3"/>
      <c r="E185" s="3"/>
      <c r="F185" s="3"/>
      <c r="G185" s="3"/>
      <c r="H185" s="3"/>
      <c r="I185" s="3"/>
      <c r="J185" s="3"/>
      <c r="K185" s="3"/>
      <c r="L185" s="3"/>
      <c r="M185" s="3"/>
      <c r="N185" s="3"/>
    </row>
    <row r="186" spans="2:14" x14ac:dyDescent="0.25">
      <c r="B186" s="3"/>
      <c r="C186" s="3"/>
      <c r="D186" s="3"/>
      <c r="E186" s="3"/>
      <c r="F186" s="3"/>
      <c r="G186" s="3"/>
      <c r="H186" s="3"/>
      <c r="I186" s="3"/>
      <c r="J186" s="3"/>
      <c r="K186" s="3"/>
      <c r="L186" s="3"/>
      <c r="M186" s="3"/>
      <c r="N186" s="3"/>
    </row>
    <row r="187" spans="2:14" x14ac:dyDescent="0.25">
      <c r="B187" s="3"/>
      <c r="C187" s="3"/>
      <c r="D187" s="3"/>
      <c r="E187" s="3"/>
      <c r="F187" s="3"/>
      <c r="G187" s="3"/>
      <c r="H187" s="3"/>
      <c r="I187" s="3"/>
      <c r="J187" s="3"/>
      <c r="K187" s="3"/>
      <c r="L187" s="3"/>
      <c r="M187" s="3"/>
      <c r="N187" s="3"/>
    </row>
    <row r="188" spans="2:14" x14ac:dyDescent="0.25">
      <c r="B188" s="3"/>
      <c r="C188" s="3"/>
      <c r="D188" s="3"/>
      <c r="E188" s="3"/>
      <c r="F188" s="3"/>
      <c r="G188" s="3"/>
      <c r="H188" s="3"/>
      <c r="I188" s="3"/>
      <c r="J188" s="3"/>
      <c r="K188" s="3"/>
      <c r="L188" s="3"/>
      <c r="M188" s="3"/>
      <c r="N188" s="3"/>
    </row>
    <row r="189" spans="2:14" x14ac:dyDescent="0.25">
      <c r="B189" s="3"/>
      <c r="C189" s="3"/>
      <c r="D189" s="3"/>
      <c r="E189" s="3"/>
      <c r="F189" s="3"/>
      <c r="G189" s="3"/>
      <c r="H189" s="3"/>
      <c r="I189" s="3"/>
      <c r="J189" s="3"/>
      <c r="K189" s="3"/>
      <c r="L189" s="3"/>
      <c r="M189" s="3"/>
      <c r="N189" s="3"/>
    </row>
    <row r="190" spans="2:14" x14ac:dyDescent="0.25">
      <c r="B190" s="3"/>
      <c r="C190" s="3"/>
      <c r="D190" s="3"/>
      <c r="E190" s="3"/>
      <c r="F190" s="3"/>
      <c r="G190" s="3"/>
      <c r="H190" s="3"/>
      <c r="I190" s="3"/>
      <c r="J190" s="3"/>
      <c r="K190" s="3"/>
      <c r="L190" s="3"/>
      <c r="M190" s="3"/>
      <c r="N190" s="3"/>
    </row>
    <row r="191" spans="2:14" x14ac:dyDescent="0.25">
      <c r="B191" s="3"/>
      <c r="C191" s="3"/>
      <c r="D191" s="3"/>
      <c r="E191" s="3"/>
      <c r="F191" s="3"/>
      <c r="G191" s="3"/>
      <c r="H191" s="3"/>
      <c r="I191" s="3"/>
      <c r="J191" s="3"/>
      <c r="K191" s="3"/>
      <c r="L191" s="3"/>
      <c r="M191" s="3"/>
      <c r="N191" s="3"/>
    </row>
    <row r="192" spans="2:14" x14ac:dyDescent="0.25">
      <c r="B192" s="3"/>
      <c r="C192" s="3"/>
      <c r="D192" s="3"/>
      <c r="E192" s="3"/>
      <c r="F192" s="3"/>
      <c r="G192" s="3"/>
      <c r="H192" s="3"/>
      <c r="I192" s="3"/>
      <c r="J192" s="3"/>
      <c r="K192" s="3"/>
      <c r="L192" s="3"/>
      <c r="M192" s="3"/>
      <c r="N192" s="3"/>
    </row>
    <row r="193" spans="2:14" x14ac:dyDescent="0.25">
      <c r="B193" s="3"/>
      <c r="C193" s="3"/>
      <c r="D193" s="3"/>
      <c r="E193" s="3"/>
      <c r="F193" s="3"/>
      <c r="G193" s="3"/>
      <c r="H193" s="3"/>
      <c r="I193" s="3"/>
      <c r="J193" s="3"/>
      <c r="K193" s="3"/>
      <c r="L193" s="3"/>
      <c r="M193" s="3"/>
      <c r="N193" s="3"/>
    </row>
    <row r="194" spans="2:14" x14ac:dyDescent="0.25">
      <c r="B194" s="3"/>
      <c r="C194" s="3"/>
      <c r="D194" s="3"/>
      <c r="E194" s="3"/>
      <c r="F194" s="3"/>
      <c r="G194" s="3"/>
      <c r="H194" s="3"/>
      <c r="I194" s="3"/>
      <c r="J194" s="3"/>
      <c r="K194" s="3"/>
      <c r="L194" s="3"/>
      <c r="M194" s="3"/>
      <c r="N194" s="3"/>
    </row>
    <row r="195" spans="2:14" x14ac:dyDescent="0.25">
      <c r="B195" s="3"/>
      <c r="C195" s="3"/>
      <c r="D195" s="3"/>
      <c r="E195" s="3"/>
      <c r="F195" s="3"/>
      <c r="G195" s="3"/>
      <c r="H195" s="3"/>
      <c r="I195" s="3"/>
      <c r="J195" s="3"/>
      <c r="K195" s="3"/>
      <c r="L195" s="3"/>
      <c r="M195" s="3"/>
      <c r="N195" s="3"/>
    </row>
    <row r="196" spans="2:14" x14ac:dyDescent="0.25">
      <c r="B196" s="3"/>
      <c r="C196" s="3"/>
      <c r="D196" s="3"/>
      <c r="E196" s="3"/>
      <c r="F196" s="3"/>
      <c r="G196" s="3"/>
      <c r="H196" s="3"/>
      <c r="I196" s="3"/>
      <c r="J196" s="3"/>
      <c r="K196" s="3"/>
      <c r="L196" s="3"/>
      <c r="M196" s="3"/>
      <c r="N196" s="3"/>
    </row>
    <row r="197" spans="2:14" x14ac:dyDescent="0.25">
      <c r="B197" s="3"/>
      <c r="C197" s="3"/>
      <c r="D197" s="3"/>
      <c r="E197" s="3"/>
      <c r="F197" s="3"/>
      <c r="G197" s="3"/>
      <c r="H197" s="3"/>
      <c r="I197" s="3"/>
      <c r="J197" s="3"/>
      <c r="K197" s="3"/>
      <c r="L197" s="3"/>
      <c r="M197" s="3"/>
      <c r="N197" s="3"/>
    </row>
    <row r="198" spans="2:14" x14ac:dyDescent="0.25">
      <c r="B198" s="3"/>
      <c r="C198" s="3"/>
      <c r="D198" s="3"/>
      <c r="E198" s="3"/>
      <c r="F198" s="3"/>
      <c r="G198" s="3"/>
      <c r="H198" s="3"/>
      <c r="I198" s="3"/>
      <c r="J198" s="3"/>
      <c r="K198" s="3"/>
      <c r="L198" s="3"/>
      <c r="M198" s="3"/>
      <c r="N198" s="3"/>
    </row>
    <row r="199" spans="2:14" x14ac:dyDescent="0.25">
      <c r="B199" s="3"/>
      <c r="C199" s="3"/>
      <c r="D199" s="3"/>
      <c r="E199" s="3"/>
      <c r="F199" s="3"/>
      <c r="G199" s="3"/>
      <c r="H199" s="3"/>
      <c r="I199" s="3"/>
      <c r="J199" s="3"/>
      <c r="K199" s="3"/>
      <c r="L199" s="3"/>
      <c r="M199" s="3"/>
      <c r="N199" s="3"/>
    </row>
    <row r="200" spans="2:14" x14ac:dyDescent="0.25">
      <c r="B200" s="3"/>
      <c r="C200" s="3"/>
      <c r="D200" s="3"/>
      <c r="E200" s="3"/>
      <c r="F200" s="3"/>
      <c r="G200" s="3"/>
      <c r="H200" s="3"/>
      <c r="I200" s="3"/>
      <c r="J200" s="3"/>
      <c r="K200" s="3"/>
      <c r="L200" s="3"/>
      <c r="M200" s="3"/>
      <c r="N200" s="3"/>
    </row>
    <row r="201" spans="2:14" x14ac:dyDescent="0.25">
      <c r="B201" s="3"/>
      <c r="C201" s="3"/>
      <c r="D201" s="3"/>
      <c r="E201" s="3"/>
      <c r="F201" s="3"/>
      <c r="G201" s="3"/>
      <c r="H201" s="3"/>
      <c r="I201" s="3"/>
      <c r="J201" s="3"/>
      <c r="K201" s="3"/>
      <c r="L201" s="3"/>
      <c r="M201" s="3"/>
      <c r="N201" s="3"/>
    </row>
    <row r="202" spans="2:14" x14ac:dyDescent="0.25">
      <c r="B202" s="3"/>
      <c r="C202" s="3"/>
      <c r="D202" s="3"/>
      <c r="E202" s="3"/>
      <c r="F202" s="3"/>
      <c r="G202" s="3"/>
      <c r="H202" s="3"/>
      <c r="I202" s="3"/>
      <c r="J202" s="3"/>
      <c r="K202" s="3"/>
      <c r="L202" s="3"/>
      <c r="M202" s="3"/>
      <c r="N202" s="3"/>
    </row>
    <row r="203" spans="2:14" x14ac:dyDescent="0.25">
      <c r="B203" s="3"/>
      <c r="C203" s="3"/>
      <c r="D203" s="3"/>
      <c r="E203" s="3"/>
      <c r="F203" s="3"/>
      <c r="G203" s="3"/>
      <c r="H203" s="3"/>
      <c r="I203" s="3"/>
      <c r="J203" s="3"/>
      <c r="K203" s="3"/>
      <c r="L203" s="3"/>
      <c r="M203" s="3"/>
      <c r="N203" s="3"/>
    </row>
    <row r="204" spans="2:14" x14ac:dyDescent="0.25">
      <c r="B204" s="3"/>
      <c r="C204" s="3"/>
      <c r="D204" s="3"/>
      <c r="E204" s="3"/>
      <c r="F204" s="3"/>
      <c r="G204" s="3"/>
      <c r="H204" s="3"/>
      <c r="I204" s="3"/>
      <c r="J204" s="3"/>
      <c r="K204" s="3"/>
      <c r="L204" s="3"/>
      <c r="M204" s="3"/>
      <c r="N204" s="3"/>
    </row>
    <row r="205" spans="2:14" x14ac:dyDescent="0.25">
      <c r="B205" s="3"/>
      <c r="C205" s="3"/>
      <c r="D205" s="3"/>
      <c r="E205" s="3"/>
      <c r="F205" s="3"/>
      <c r="G205" s="3"/>
      <c r="H205" s="3"/>
      <c r="I205" s="3"/>
      <c r="J205" s="3"/>
      <c r="K205" s="3"/>
      <c r="L205" s="3"/>
      <c r="M205" s="3"/>
      <c r="N205" s="3"/>
    </row>
    <row r="206" spans="2:14" x14ac:dyDescent="0.25">
      <c r="B206" s="3"/>
      <c r="C206" s="3"/>
      <c r="D206" s="3"/>
      <c r="E206" s="3"/>
      <c r="F206" s="3"/>
      <c r="G206" s="3"/>
      <c r="H206" s="3"/>
      <c r="I206" s="3"/>
      <c r="J206" s="3"/>
      <c r="K206" s="3"/>
      <c r="L206" s="3"/>
      <c r="M206" s="3"/>
      <c r="N206" s="3"/>
    </row>
    <row r="207" spans="2:14" x14ac:dyDescent="0.25">
      <c r="B207" s="3"/>
      <c r="C207" s="3"/>
      <c r="D207" s="3"/>
      <c r="E207" s="3"/>
      <c r="F207" s="3"/>
      <c r="G207" s="3"/>
      <c r="H207" s="3"/>
      <c r="I207" s="3"/>
      <c r="J207" s="3"/>
      <c r="K207" s="3"/>
      <c r="L207" s="3"/>
      <c r="M207" s="3"/>
      <c r="N207" s="3"/>
    </row>
    <row r="208" spans="2:14" x14ac:dyDescent="0.25">
      <c r="B208" s="3"/>
      <c r="C208" s="3"/>
      <c r="D208" s="3"/>
      <c r="E208" s="3"/>
      <c r="F208" s="3"/>
      <c r="G208" s="3"/>
      <c r="H208" s="3"/>
      <c r="I208" s="3"/>
      <c r="J208" s="3"/>
      <c r="K208" s="3"/>
      <c r="L208" s="3"/>
      <c r="M208" s="3"/>
      <c r="N208" s="3"/>
    </row>
    <row r="209" spans="2:14" x14ac:dyDescent="0.25">
      <c r="B209" s="3"/>
      <c r="C209" s="3"/>
      <c r="D209" s="3"/>
      <c r="E209" s="3"/>
      <c r="F209" s="3"/>
      <c r="G209" s="3"/>
      <c r="H209" s="3"/>
      <c r="I209" s="3"/>
      <c r="J209" s="3"/>
      <c r="K209" s="3"/>
      <c r="L209" s="3"/>
      <c r="M209" s="3"/>
      <c r="N209" s="3"/>
    </row>
    <row r="210" spans="2:14" x14ac:dyDescent="0.25">
      <c r="B210" s="3"/>
      <c r="C210" s="3"/>
      <c r="D210" s="3"/>
      <c r="E210" s="3"/>
      <c r="F210" s="3"/>
      <c r="G210" s="3"/>
      <c r="H210" s="3"/>
      <c r="I210" s="3"/>
      <c r="J210" s="3"/>
      <c r="K210" s="3"/>
      <c r="L210" s="3"/>
      <c r="M210" s="3"/>
      <c r="N210" s="3"/>
    </row>
    <row r="211" spans="2:14" x14ac:dyDescent="0.25">
      <c r="B211" s="3"/>
      <c r="C211" s="3"/>
      <c r="D211" s="3"/>
      <c r="E211" s="3"/>
      <c r="F211" s="3"/>
      <c r="G211" s="3"/>
      <c r="H211" s="3"/>
      <c r="I211" s="3"/>
      <c r="J211" s="3"/>
      <c r="K211" s="3"/>
      <c r="L211" s="3"/>
      <c r="M211" s="3"/>
      <c r="N211" s="3"/>
    </row>
    <row r="212" spans="2:14" x14ac:dyDescent="0.25">
      <c r="B212" s="3"/>
      <c r="C212" s="3"/>
      <c r="D212" s="3"/>
      <c r="E212" s="3"/>
      <c r="F212" s="3"/>
      <c r="G212" s="3"/>
      <c r="H212" s="3"/>
      <c r="I212" s="3"/>
      <c r="J212" s="3"/>
      <c r="K212" s="3"/>
      <c r="L212" s="3"/>
      <c r="M212" s="3"/>
      <c r="N212" s="3"/>
    </row>
    <row r="213" spans="2:14" x14ac:dyDescent="0.25">
      <c r="B213" s="3"/>
      <c r="C213" s="3"/>
      <c r="D213" s="3"/>
      <c r="E213" s="3"/>
      <c r="F213" s="3"/>
      <c r="G213" s="3"/>
      <c r="H213" s="3"/>
      <c r="I213" s="3"/>
      <c r="J213" s="3"/>
      <c r="K213" s="3"/>
      <c r="L213" s="3"/>
      <c r="M213" s="3"/>
      <c r="N213" s="3"/>
    </row>
    <row r="214" spans="2:14" x14ac:dyDescent="0.25">
      <c r="B214" s="3"/>
      <c r="C214" s="3"/>
      <c r="D214" s="3"/>
      <c r="E214" s="3"/>
      <c r="F214" s="3"/>
      <c r="G214" s="3"/>
      <c r="H214" s="3"/>
      <c r="I214" s="3"/>
      <c r="J214" s="3"/>
      <c r="K214" s="3"/>
      <c r="L214" s="3"/>
      <c r="M214" s="3"/>
      <c r="N214" s="3"/>
    </row>
    <row r="215" spans="2:14" x14ac:dyDescent="0.25">
      <c r="B215" s="3"/>
      <c r="C215" s="3"/>
      <c r="D215" s="3"/>
      <c r="E215" s="3"/>
      <c r="F215" s="3"/>
      <c r="G215" s="3"/>
      <c r="H215" s="3"/>
      <c r="I215" s="3"/>
      <c r="J215" s="3"/>
      <c r="K215" s="3"/>
      <c r="L215" s="3"/>
      <c r="M215" s="3"/>
      <c r="N215" s="3"/>
    </row>
    <row r="216" spans="2:14" x14ac:dyDescent="0.25">
      <c r="B216" s="3"/>
      <c r="C216" s="3"/>
      <c r="D216" s="3"/>
      <c r="E216" s="3"/>
      <c r="F216" s="3"/>
      <c r="G216" s="3"/>
      <c r="H216" s="3"/>
      <c r="I216" s="3"/>
      <c r="J216" s="3"/>
      <c r="K216" s="3"/>
      <c r="L216" s="3"/>
      <c r="M216" s="3"/>
      <c r="N216" s="3"/>
    </row>
    <row r="217" spans="2:14" x14ac:dyDescent="0.25">
      <c r="B217" s="3"/>
      <c r="C217" s="3"/>
      <c r="D217" s="3"/>
      <c r="E217" s="3"/>
      <c r="F217" s="3"/>
      <c r="G217" s="3"/>
      <c r="H217" s="3"/>
      <c r="I217" s="3"/>
      <c r="J217" s="3"/>
      <c r="K217" s="3"/>
      <c r="L217" s="3"/>
      <c r="M217" s="3"/>
      <c r="N217" s="3"/>
    </row>
    <row r="218" spans="2:14" x14ac:dyDescent="0.25">
      <c r="B218" s="3"/>
      <c r="C218" s="3"/>
      <c r="D218" s="3"/>
      <c r="E218" s="3"/>
      <c r="F218" s="3"/>
      <c r="G218" s="3"/>
      <c r="H218" s="3"/>
      <c r="I218" s="3"/>
      <c r="J218" s="3"/>
      <c r="K218" s="3"/>
      <c r="L218" s="3"/>
      <c r="M218" s="3"/>
      <c r="N218" s="3"/>
    </row>
    <row r="219" spans="2:14" x14ac:dyDescent="0.25">
      <c r="B219" s="3"/>
      <c r="C219" s="3"/>
      <c r="D219" s="3"/>
      <c r="E219" s="3"/>
      <c r="F219" s="3"/>
      <c r="G219" s="3"/>
      <c r="H219" s="3"/>
      <c r="I219" s="3"/>
      <c r="J219" s="3"/>
      <c r="K219" s="3"/>
      <c r="L219" s="3"/>
      <c r="M219" s="3"/>
      <c r="N219" s="3"/>
    </row>
    <row r="220" spans="2:14" x14ac:dyDescent="0.25">
      <c r="B220" s="3"/>
      <c r="C220" s="3"/>
      <c r="D220" s="3"/>
      <c r="E220" s="3"/>
      <c r="F220" s="3"/>
      <c r="G220" s="3"/>
      <c r="H220" s="3"/>
      <c r="I220" s="3"/>
      <c r="J220" s="3"/>
      <c r="K220" s="3"/>
      <c r="L220" s="3"/>
      <c r="M220" s="3"/>
      <c r="N220" s="3"/>
    </row>
    <row r="221" spans="2:14" x14ac:dyDescent="0.25">
      <c r="B221" s="3"/>
      <c r="C221" s="3"/>
      <c r="D221" s="3"/>
      <c r="E221" s="3"/>
      <c r="F221" s="3"/>
      <c r="G221" s="3"/>
      <c r="H221" s="3"/>
      <c r="I221" s="3"/>
      <c r="J221" s="3"/>
      <c r="K221" s="3"/>
      <c r="L221" s="3"/>
      <c r="M221" s="3"/>
      <c r="N221" s="3"/>
    </row>
    <row r="222" spans="2:14" x14ac:dyDescent="0.25">
      <c r="B222" s="3"/>
      <c r="C222" s="3"/>
      <c r="D222" s="3"/>
      <c r="E222" s="3"/>
      <c r="F222" s="3"/>
      <c r="G222" s="3"/>
      <c r="H222" s="3"/>
      <c r="I222" s="3"/>
      <c r="J222" s="3"/>
      <c r="K222" s="3"/>
      <c r="L222" s="3"/>
      <c r="M222" s="3"/>
      <c r="N222" s="3"/>
    </row>
    <row r="223" spans="2:14" x14ac:dyDescent="0.25">
      <c r="B223" s="3"/>
      <c r="C223" s="3"/>
      <c r="D223" s="3"/>
      <c r="E223" s="3"/>
      <c r="F223" s="3"/>
      <c r="G223" s="3"/>
      <c r="H223" s="3"/>
      <c r="I223" s="3"/>
      <c r="J223" s="3"/>
      <c r="K223" s="3"/>
      <c r="L223" s="3"/>
      <c r="M223" s="3"/>
      <c r="N223" s="3"/>
    </row>
    <row r="224" spans="2:14" x14ac:dyDescent="0.25">
      <c r="B224" s="3"/>
      <c r="C224" s="3"/>
      <c r="D224" s="3"/>
      <c r="E224" s="3"/>
      <c r="F224" s="3"/>
      <c r="G224" s="3"/>
      <c r="H224" s="3"/>
      <c r="I224" s="3"/>
      <c r="J224" s="3"/>
      <c r="K224" s="3"/>
      <c r="L224" s="3"/>
      <c r="M224" s="3"/>
      <c r="N224" s="3"/>
    </row>
    <row r="225" spans="2:14" x14ac:dyDescent="0.25">
      <c r="B225" s="3"/>
      <c r="C225" s="3"/>
      <c r="D225" s="3"/>
      <c r="E225" s="3"/>
      <c r="F225" s="3"/>
      <c r="G225" s="3"/>
      <c r="H225" s="3"/>
      <c r="I225" s="3"/>
      <c r="J225" s="3"/>
      <c r="K225" s="3"/>
      <c r="L225" s="3"/>
      <c r="M225" s="3"/>
      <c r="N225" s="3"/>
    </row>
    <row r="226" spans="2:14" x14ac:dyDescent="0.25">
      <c r="B226" s="3"/>
      <c r="C226" s="3"/>
      <c r="D226" s="3"/>
      <c r="E226" s="3"/>
      <c r="F226" s="3"/>
      <c r="G226" s="3"/>
      <c r="H226" s="3"/>
      <c r="I226" s="3"/>
      <c r="J226" s="3"/>
      <c r="K226" s="3"/>
      <c r="L226" s="3"/>
      <c r="M226" s="3"/>
      <c r="N226" s="3"/>
    </row>
    <row r="227" spans="2:14" x14ac:dyDescent="0.25">
      <c r="B227" s="3"/>
      <c r="C227" s="3"/>
      <c r="D227" s="3"/>
      <c r="E227" s="3"/>
      <c r="F227" s="3"/>
      <c r="G227" s="3"/>
      <c r="H227" s="3"/>
      <c r="I227" s="3"/>
      <c r="J227" s="3"/>
      <c r="K227" s="3"/>
      <c r="L227" s="3"/>
      <c r="M227" s="3"/>
      <c r="N227" s="3"/>
    </row>
    <row r="228" spans="2:14" x14ac:dyDescent="0.25">
      <c r="B228" s="3"/>
      <c r="C228" s="3"/>
      <c r="D228" s="3"/>
      <c r="E228" s="3"/>
      <c r="F228" s="3"/>
      <c r="G228" s="3"/>
      <c r="H228" s="3"/>
      <c r="I228" s="3"/>
      <c r="J228" s="3"/>
      <c r="K228" s="3"/>
      <c r="L228" s="3"/>
      <c r="M228" s="3"/>
      <c r="N228" s="3"/>
    </row>
    <row r="229" spans="2:14" x14ac:dyDescent="0.25">
      <c r="B229" s="3"/>
      <c r="C229" s="3"/>
      <c r="D229" s="3"/>
      <c r="E229" s="3"/>
      <c r="F229" s="3"/>
      <c r="G229" s="3"/>
      <c r="H229" s="3"/>
      <c r="I229" s="3"/>
      <c r="J229" s="3"/>
      <c r="K229" s="3"/>
      <c r="L229" s="3"/>
      <c r="M229" s="3"/>
      <c r="N229" s="3"/>
    </row>
    <row r="230" spans="2:14" x14ac:dyDescent="0.25">
      <c r="B230" s="3"/>
      <c r="C230" s="3"/>
      <c r="D230" s="3"/>
      <c r="E230" s="3"/>
      <c r="F230" s="3"/>
      <c r="G230" s="3"/>
      <c r="H230" s="3"/>
      <c r="I230" s="3"/>
      <c r="J230" s="3"/>
      <c r="K230" s="3"/>
      <c r="L230" s="3"/>
      <c r="M230" s="3"/>
      <c r="N230" s="3"/>
    </row>
    <row r="231" spans="2:14" x14ac:dyDescent="0.25">
      <c r="B231" s="3"/>
      <c r="C231" s="3"/>
      <c r="D231" s="3"/>
      <c r="E231" s="3"/>
      <c r="F231" s="3"/>
      <c r="G231" s="3"/>
      <c r="H231" s="3"/>
      <c r="I231" s="3"/>
      <c r="J231" s="3"/>
      <c r="K231" s="3"/>
      <c r="L231" s="3"/>
      <c r="M231" s="3"/>
      <c r="N231" s="3"/>
    </row>
    <row r="232" spans="2:14" x14ac:dyDescent="0.25">
      <c r="B232" s="3"/>
      <c r="C232" s="3"/>
      <c r="D232" s="3"/>
      <c r="E232" s="3"/>
      <c r="F232" s="3"/>
      <c r="G232" s="3"/>
      <c r="H232" s="3"/>
      <c r="I232" s="3"/>
      <c r="J232" s="3"/>
      <c r="K232" s="3"/>
      <c r="L232" s="3"/>
      <c r="M232" s="3"/>
      <c r="N232" s="3"/>
    </row>
    <row r="233" spans="2:14" x14ac:dyDescent="0.25">
      <c r="B233" s="3"/>
      <c r="C233" s="3"/>
      <c r="D233" s="3"/>
      <c r="E233" s="3"/>
      <c r="F233" s="3"/>
      <c r="G233" s="3"/>
      <c r="H233" s="3"/>
      <c r="I233" s="3"/>
      <c r="J233" s="3"/>
      <c r="K233" s="3"/>
      <c r="L233" s="3"/>
      <c r="M233" s="3"/>
      <c r="N233" s="3"/>
    </row>
    <row r="234" spans="2:14" x14ac:dyDescent="0.25">
      <c r="B234" s="3"/>
      <c r="C234" s="3"/>
      <c r="D234" s="3"/>
      <c r="E234" s="3"/>
      <c r="F234" s="3"/>
      <c r="G234" s="3"/>
      <c r="H234" s="3"/>
      <c r="I234" s="3"/>
      <c r="J234" s="3"/>
      <c r="K234" s="3"/>
      <c r="L234" s="3"/>
      <c r="M234" s="3"/>
      <c r="N234" s="3"/>
    </row>
    <row r="235" spans="2:14" x14ac:dyDescent="0.25">
      <c r="B235" s="3"/>
      <c r="C235" s="3"/>
      <c r="D235" s="3"/>
      <c r="E235" s="3"/>
      <c r="F235" s="3"/>
      <c r="G235" s="3"/>
      <c r="H235" s="3"/>
      <c r="I235" s="3"/>
      <c r="J235" s="3"/>
      <c r="K235" s="3"/>
      <c r="L235" s="3"/>
      <c r="M235" s="3"/>
      <c r="N235" s="3"/>
    </row>
    <row r="236" spans="2:14" x14ac:dyDescent="0.25">
      <c r="B236" s="3"/>
      <c r="C236" s="3"/>
      <c r="D236" s="3"/>
      <c r="E236" s="3"/>
      <c r="F236" s="3"/>
      <c r="G236" s="3"/>
      <c r="H236" s="3"/>
      <c r="I236" s="3"/>
      <c r="J236" s="3"/>
      <c r="K236" s="3"/>
      <c r="L236" s="3"/>
      <c r="M236" s="3"/>
      <c r="N236" s="3"/>
    </row>
    <row r="237" spans="2:14" x14ac:dyDescent="0.25">
      <c r="B237" s="3"/>
      <c r="C237" s="3"/>
      <c r="D237" s="3"/>
      <c r="E237" s="3"/>
      <c r="F237" s="3"/>
      <c r="G237" s="3"/>
      <c r="H237" s="3"/>
      <c r="I237" s="3"/>
      <c r="J237" s="3"/>
      <c r="K237" s="3"/>
      <c r="L237" s="3"/>
      <c r="M237" s="3"/>
      <c r="N237" s="3"/>
    </row>
    <row r="238" spans="2:14" x14ac:dyDescent="0.25">
      <c r="B238" s="3"/>
      <c r="C238" s="3"/>
      <c r="D238" s="3"/>
      <c r="E238" s="3"/>
      <c r="F238" s="3"/>
      <c r="G238" s="3"/>
      <c r="H238" s="3"/>
      <c r="I238" s="3"/>
      <c r="J238" s="3"/>
      <c r="K238" s="3"/>
      <c r="L238" s="3"/>
      <c r="M238" s="3"/>
      <c r="N238" s="3"/>
    </row>
    <row r="239" spans="2:14" x14ac:dyDescent="0.25">
      <c r="B239" s="3"/>
      <c r="C239" s="3"/>
      <c r="D239" s="3"/>
      <c r="E239" s="3"/>
      <c r="F239" s="3"/>
      <c r="G239" s="3"/>
      <c r="H239" s="3"/>
      <c r="I239" s="3"/>
      <c r="J239" s="3"/>
      <c r="K239" s="3"/>
      <c r="L239" s="3"/>
      <c r="M239" s="3"/>
      <c r="N239" s="3"/>
    </row>
    <row r="240" spans="2:14" x14ac:dyDescent="0.25">
      <c r="B240" s="3"/>
      <c r="C240" s="3"/>
      <c r="D240" s="3"/>
      <c r="E240" s="3"/>
      <c r="F240" s="3"/>
      <c r="G240" s="3"/>
      <c r="H240" s="3"/>
      <c r="I240" s="3"/>
      <c r="J240" s="3"/>
      <c r="K240" s="3"/>
      <c r="L240" s="3"/>
      <c r="M240" s="3"/>
      <c r="N240" s="3"/>
    </row>
    <row r="241" spans="2:14" x14ac:dyDescent="0.25">
      <c r="B241" s="3"/>
      <c r="C241" s="3"/>
      <c r="D241" s="3"/>
      <c r="E241" s="3"/>
      <c r="F241" s="3"/>
      <c r="G241" s="3"/>
      <c r="H241" s="3"/>
      <c r="I241" s="3"/>
      <c r="J241" s="3"/>
      <c r="K241" s="3"/>
      <c r="L241" s="3"/>
      <c r="M241" s="3"/>
      <c r="N241" s="3"/>
    </row>
    <row r="242" spans="2:14" x14ac:dyDescent="0.25">
      <c r="B242" s="3"/>
      <c r="C242" s="3"/>
      <c r="D242" s="3"/>
      <c r="E242" s="3"/>
      <c r="F242" s="3"/>
      <c r="G242" s="3"/>
      <c r="H242" s="3"/>
      <c r="I242" s="3"/>
      <c r="J242" s="3"/>
      <c r="K242" s="3"/>
      <c r="L242" s="3"/>
      <c r="M242" s="3"/>
      <c r="N242" s="3"/>
    </row>
    <row r="243" spans="2:14" x14ac:dyDescent="0.25">
      <c r="B243" s="3"/>
      <c r="C243" s="3"/>
      <c r="D243" s="3"/>
      <c r="E243" s="3"/>
      <c r="F243" s="3"/>
      <c r="G243" s="3"/>
      <c r="H243" s="3"/>
      <c r="I243" s="3"/>
      <c r="J243" s="3"/>
      <c r="K243" s="3"/>
      <c r="L243" s="3"/>
      <c r="M243" s="3"/>
      <c r="N243" s="3"/>
    </row>
    <row r="244" spans="2:14" x14ac:dyDescent="0.25">
      <c r="B244" s="3"/>
      <c r="C244" s="3"/>
      <c r="D244" s="3"/>
      <c r="E244" s="3"/>
      <c r="F244" s="3"/>
      <c r="G244" s="3"/>
      <c r="H244" s="3"/>
      <c r="I244" s="3"/>
      <c r="J244" s="3"/>
      <c r="K244" s="3"/>
      <c r="L244" s="3"/>
      <c r="M244" s="3"/>
      <c r="N244" s="3"/>
    </row>
    <row r="245" spans="2:14" x14ac:dyDescent="0.25">
      <c r="B245" s="3"/>
      <c r="C245" s="3"/>
      <c r="D245" s="3"/>
      <c r="E245" s="3"/>
      <c r="F245" s="3"/>
      <c r="G245" s="3"/>
      <c r="H245" s="3"/>
      <c r="I245" s="3"/>
      <c r="J245" s="3"/>
      <c r="K245" s="3"/>
      <c r="L245" s="3"/>
      <c r="M245" s="3"/>
      <c r="N245" s="3"/>
    </row>
    <row r="246" spans="2:14" x14ac:dyDescent="0.25">
      <c r="B246" s="3"/>
      <c r="C246" s="3"/>
      <c r="D246" s="3"/>
      <c r="E246" s="3"/>
      <c r="F246" s="3"/>
      <c r="G246" s="3"/>
      <c r="H246" s="3"/>
      <c r="I246" s="3"/>
      <c r="J246" s="3"/>
      <c r="K246" s="3"/>
      <c r="L246" s="3"/>
      <c r="M246" s="3"/>
      <c r="N246" s="3"/>
    </row>
    <row r="247" spans="2:14" x14ac:dyDescent="0.25">
      <c r="B247" s="3"/>
      <c r="C247" s="3"/>
      <c r="D247" s="3"/>
      <c r="E247" s="3"/>
      <c r="F247" s="3"/>
      <c r="G247" s="3"/>
      <c r="H247" s="3"/>
      <c r="I247" s="3"/>
      <c r="J247" s="3"/>
      <c r="K247" s="3"/>
      <c r="L247" s="3"/>
      <c r="M247" s="3"/>
      <c r="N247" s="3"/>
    </row>
    <row r="248" spans="2:14" x14ac:dyDescent="0.25">
      <c r="B248" s="3"/>
      <c r="C248" s="3"/>
      <c r="D248" s="3"/>
      <c r="E248" s="3"/>
      <c r="F248" s="3"/>
      <c r="G248" s="3"/>
      <c r="H248" s="3"/>
      <c r="I248" s="3"/>
      <c r="J248" s="3"/>
      <c r="K248" s="3"/>
      <c r="L248" s="3"/>
      <c r="M248" s="3"/>
      <c r="N248" s="3"/>
    </row>
    <row r="249" spans="2:14" x14ac:dyDescent="0.25">
      <c r="B249" s="3"/>
      <c r="C249" s="3"/>
      <c r="D249" s="3"/>
      <c r="E249" s="3"/>
      <c r="F249" s="3"/>
      <c r="G249" s="3"/>
      <c r="H249" s="3"/>
      <c r="I249" s="3"/>
      <c r="J249" s="3"/>
      <c r="K249" s="3"/>
      <c r="L249" s="3"/>
      <c r="M249" s="3"/>
      <c r="N249" s="3"/>
    </row>
    <row r="250" spans="2:14" x14ac:dyDescent="0.25">
      <c r="B250" s="3"/>
      <c r="C250" s="3"/>
      <c r="D250" s="3"/>
      <c r="E250" s="3"/>
      <c r="F250" s="3"/>
      <c r="G250" s="3"/>
      <c r="H250" s="3"/>
      <c r="I250" s="3"/>
      <c r="J250" s="3"/>
      <c r="K250" s="3"/>
      <c r="L250" s="3"/>
      <c r="M250" s="3"/>
      <c r="N250" s="3"/>
    </row>
    <row r="251" spans="2:14" x14ac:dyDescent="0.25">
      <c r="B251" s="3"/>
      <c r="C251" s="3"/>
      <c r="D251" s="3"/>
      <c r="E251" s="3"/>
      <c r="F251" s="3"/>
      <c r="G251" s="3"/>
      <c r="H251" s="3"/>
      <c r="I251" s="3"/>
      <c r="J251" s="3"/>
      <c r="K251" s="3"/>
      <c r="L251" s="3"/>
      <c r="M251" s="3"/>
      <c r="N251" s="3"/>
    </row>
    <row r="252" spans="2:14" x14ac:dyDescent="0.25">
      <c r="B252" s="3"/>
      <c r="C252" s="3"/>
      <c r="D252" s="3"/>
      <c r="E252" s="3"/>
      <c r="F252" s="3"/>
      <c r="G252" s="3"/>
      <c r="H252" s="3"/>
      <c r="I252" s="3"/>
      <c r="J252" s="3"/>
      <c r="K252" s="3"/>
      <c r="L252" s="3"/>
      <c r="M252" s="3"/>
      <c r="N252" s="3"/>
    </row>
    <row r="253" spans="2:14" x14ac:dyDescent="0.25">
      <c r="B253" s="3"/>
      <c r="C253" s="3"/>
      <c r="D253" s="3"/>
      <c r="E253" s="3"/>
      <c r="F253" s="3"/>
      <c r="G253" s="3"/>
      <c r="H253" s="3"/>
      <c r="I253" s="3"/>
      <c r="J253" s="3"/>
      <c r="K253" s="3"/>
      <c r="L253" s="3"/>
      <c r="M253" s="3"/>
      <c r="N253" s="3"/>
    </row>
    <row r="254" spans="2:14" x14ac:dyDescent="0.25">
      <c r="B254" s="3"/>
      <c r="C254" s="3"/>
      <c r="D254" s="3"/>
      <c r="E254" s="3"/>
      <c r="F254" s="3"/>
      <c r="G254" s="3"/>
      <c r="H254" s="3"/>
      <c r="I254" s="3"/>
      <c r="J254" s="3"/>
      <c r="K254" s="3"/>
      <c r="L254" s="3"/>
      <c r="M254" s="3"/>
      <c r="N254" s="3"/>
    </row>
    <row r="255" spans="2:14" x14ac:dyDescent="0.25">
      <c r="B255" s="3"/>
      <c r="C255" s="3"/>
      <c r="D255" s="3"/>
      <c r="E255" s="3"/>
      <c r="F255" s="3"/>
      <c r="G255" s="3"/>
      <c r="H255" s="3"/>
      <c r="I255" s="3"/>
      <c r="J255" s="3"/>
      <c r="K255" s="3"/>
      <c r="L255" s="3"/>
      <c r="M255" s="3"/>
      <c r="N255" s="3"/>
    </row>
    <row r="256" spans="2:14" x14ac:dyDescent="0.25">
      <c r="B256" s="3"/>
      <c r="C256" s="3"/>
      <c r="D256" s="3"/>
      <c r="E256" s="3"/>
      <c r="F256" s="3"/>
      <c r="G256" s="3"/>
      <c r="H256" s="3"/>
      <c r="I256" s="3"/>
      <c r="J256" s="3"/>
      <c r="K256" s="3"/>
      <c r="L256" s="3"/>
      <c r="M256" s="3"/>
      <c r="N256" s="3"/>
    </row>
    <row r="257" spans="2:14" x14ac:dyDescent="0.25">
      <c r="B257" s="3"/>
      <c r="C257" s="3"/>
      <c r="D257" s="3"/>
      <c r="E257" s="3"/>
      <c r="F257" s="3"/>
      <c r="G257" s="3"/>
      <c r="H257" s="3"/>
      <c r="I257" s="3"/>
      <c r="J257" s="3"/>
      <c r="K257" s="3"/>
      <c r="L257" s="3"/>
      <c r="M257" s="3"/>
      <c r="N257" s="3"/>
    </row>
    <row r="258" spans="2:14" x14ac:dyDescent="0.25">
      <c r="B258" s="3"/>
      <c r="C258" s="3"/>
      <c r="D258" s="3"/>
      <c r="E258" s="3"/>
      <c r="F258" s="3"/>
      <c r="G258" s="3"/>
      <c r="H258" s="3"/>
      <c r="I258" s="3"/>
      <c r="J258" s="3"/>
      <c r="K258" s="3"/>
      <c r="L258" s="3"/>
      <c r="M258" s="3"/>
      <c r="N258" s="3"/>
    </row>
    <row r="259" spans="2:14" x14ac:dyDescent="0.25">
      <c r="B259" s="3"/>
      <c r="C259" s="3"/>
      <c r="D259" s="3"/>
      <c r="E259" s="3"/>
      <c r="F259" s="3"/>
      <c r="G259" s="3"/>
      <c r="H259" s="3"/>
      <c r="I259" s="3"/>
      <c r="J259" s="3"/>
      <c r="K259" s="3"/>
      <c r="L259" s="3"/>
      <c r="M259" s="3"/>
      <c r="N259" s="3"/>
    </row>
    <row r="260" spans="2:14" x14ac:dyDescent="0.25">
      <c r="B260" s="3"/>
      <c r="C260" s="3"/>
      <c r="D260" s="3"/>
      <c r="E260" s="3"/>
      <c r="F260" s="3"/>
      <c r="G260" s="3"/>
      <c r="H260" s="3"/>
      <c r="I260" s="3"/>
      <c r="J260" s="3"/>
      <c r="K260" s="3"/>
      <c r="L260" s="3"/>
      <c r="M260" s="3"/>
      <c r="N260" s="3"/>
    </row>
    <row r="261" spans="2:14" x14ac:dyDescent="0.25">
      <c r="B261" s="3"/>
      <c r="C261" s="3"/>
      <c r="D261" s="3"/>
      <c r="E261" s="3"/>
      <c r="F261" s="3"/>
      <c r="G261" s="3"/>
      <c r="H261" s="3"/>
      <c r="I261" s="3"/>
      <c r="J261" s="3"/>
      <c r="K261" s="3"/>
      <c r="L261" s="3"/>
      <c r="M261" s="3"/>
      <c r="N261" s="3"/>
    </row>
    <row r="262" spans="2:14" x14ac:dyDescent="0.25">
      <c r="B262" s="3"/>
      <c r="C262" s="3"/>
      <c r="D262" s="3"/>
      <c r="E262" s="3"/>
      <c r="F262" s="3"/>
      <c r="G262" s="3"/>
      <c r="H262" s="3"/>
      <c r="I262" s="3"/>
      <c r="J262" s="3"/>
      <c r="K262" s="3"/>
      <c r="L262" s="3"/>
      <c r="M262" s="3"/>
      <c r="N262" s="3"/>
    </row>
    <row r="263" spans="2:14" x14ac:dyDescent="0.25">
      <c r="B263" s="3"/>
      <c r="C263" s="3"/>
      <c r="D263" s="3"/>
      <c r="E263" s="3"/>
      <c r="F263" s="3"/>
      <c r="G263" s="3"/>
      <c r="H263" s="3"/>
      <c r="I263" s="3"/>
      <c r="J263" s="3"/>
      <c r="K263" s="3"/>
      <c r="L263" s="3"/>
      <c r="M263" s="3"/>
      <c r="N263" s="3"/>
    </row>
    <row r="264" spans="2:14" x14ac:dyDescent="0.25">
      <c r="B264" s="3"/>
      <c r="C264" s="3"/>
      <c r="D264" s="3"/>
      <c r="E264" s="3"/>
      <c r="F264" s="3"/>
      <c r="G264" s="3"/>
      <c r="H264" s="3"/>
      <c r="I264" s="3"/>
      <c r="J264" s="3"/>
      <c r="K264" s="3"/>
      <c r="L264" s="3"/>
      <c r="M264" s="3"/>
      <c r="N264" s="3"/>
    </row>
    <row r="265" spans="2:14" x14ac:dyDescent="0.25">
      <c r="B265" s="3"/>
      <c r="C265" s="3"/>
      <c r="D265" s="3"/>
      <c r="E265" s="3"/>
      <c r="F265" s="3"/>
      <c r="G265" s="3"/>
      <c r="H265" s="3"/>
      <c r="I265" s="3"/>
      <c r="J265" s="3"/>
      <c r="K265" s="3"/>
      <c r="L265" s="3"/>
      <c r="M265" s="3"/>
      <c r="N265" s="3"/>
    </row>
    <row r="266" spans="2:14" x14ac:dyDescent="0.25">
      <c r="B266" s="3"/>
      <c r="C266" s="3"/>
      <c r="D266" s="3"/>
      <c r="E266" s="3"/>
      <c r="F266" s="3"/>
      <c r="G266" s="3"/>
      <c r="H266" s="3"/>
      <c r="I266" s="3"/>
      <c r="J266" s="3"/>
      <c r="K266" s="3"/>
      <c r="L266" s="3"/>
      <c r="M266" s="3"/>
      <c r="N266" s="3"/>
    </row>
    <row r="267" spans="2:14" x14ac:dyDescent="0.25">
      <c r="B267" s="3"/>
      <c r="C267" s="3"/>
      <c r="D267" s="3"/>
      <c r="E267" s="3"/>
      <c r="F267" s="3"/>
      <c r="G267" s="3"/>
      <c r="H267" s="3"/>
      <c r="I267" s="3"/>
      <c r="J267" s="3"/>
      <c r="K267" s="3"/>
      <c r="L267" s="3"/>
      <c r="M267" s="3"/>
      <c r="N267" s="3"/>
    </row>
    <row r="268" spans="2:14" x14ac:dyDescent="0.25">
      <c r="B268" s="3"/>
      <c r="C268" s="3"/>
      <c r="D268" s="3"/>
      <c r="E268" s="3"/>
      <c r="F268" s="3"/>
      <c r="G268" s="3"/>
      <c r="H268" s="3"/>
      <c r="I268" s="3"/>
      <c r="J268" s="3"/>
      <c r="K268" s="3"/>
      <c r="L268" s="3"/>
      <c r="M268" s="3"/>
      <c r="N268" s="3"/>
    </row>
    <row r="269" spans="2:14" x14ac:dyDescent="0.25">
      <c r="B269" s="3"/>
      <c r="C269" s="3"/>
      <c r="D269" s="3"/>
      <c r="E269" s="3"/>
      <c r="F269" s="3"/>
      <c r="G269" s="3"/>
      <c r="H269" s="3"/>
      <c r="I269" s="3"/>
      <c r="J269" s="3"/>
      <c r="K269" s="3"/>
      <c r="L269" s="3"/>
      <c r="M269" s="3"/>
      <c r="N269" s="3"/>
    </row>
    <row r="270" spans="2:14" x14ac:dyDescent="0.25">
      <c r="B270" s="3"/>
      <c r="C270" s="3"/>
      <c r="D270" s="3"/>
      <c r="E270" s="3"/>
      <c r="F270" s="3"/>
      <c r="G270" s="3"/>
      <c r="H270" s="3"/>
      <c r="I270" s="3"/>
      <c r="J270" s="3"/>
      <c r="K270" s="3"/>
      <c r="L270" s="3"/>
      <c r="M270" s="3"/>
      <c r="N270" s="3"/>
    </row>
    <row r="271" spans="2:14" x14ac:dyDescent="0.25">
      <c r="B271" s="3"/>
      <c r="C271" s="3"/>
      <c r="D271" s="3"/>
      <c r="E271" s="3"/>
      <c r="F271" s="3"/>
      <c r="G271" s="3"/>
      <c r="H271" s="3"/>
      <c r="I271" s="3"/>
      <c r="J271" s="3"/>
      <c r="K271" s="3"/>
      <c r="L271" s="3"/>
      <c r="M271" s="3"/>
      <c r="N271" s="3"/>
    </row>
    <row r="272" spans="2:14" x14ac:dyDescent="0.25">
      <c r="B272" s="3"/>
      <c r="C272" s="3"/>
      <c r="D272" s="3"/>
      <c r="E272" s="3"/>
      <c r="F272" s="3"/>
      <c r="G272" s="3"/>
      <c r="H272" s="3"/>
      <c r="I272" s="3"/>
      <c r="J272" s="3"/>
      <c r="K272" s="3"/>
      <c r="L272" s="3"/>
      <c r="M272" s="3"/>
      <c r="N272" s="3"/>
    </row>
    <row r="273" spans="2:14" x14ac:dyDescent="0.25">
      <c r="B273" s="3"/>
      <c r="C273" s="3"/>
      <c r="D273" s="3"/>
      <c r="E273" s="3"/>
      <c r="F273" s="3"/>
      <c r="G273" s="3"/>
      <c r="H273" s="3"/>
      <c r="I273" s="3"/>
      <c r="J273" s="3"/>
      <c r="K273" s="3"/>
      <c r="L273" s="3"/>
      <c r="M273" s="3"/>
      <c r="N273" s="3"/>
    </row>
    <row r="274" spans="2:14" x14ac:dyDescent="0.25">
      <c r="B274" s="3"/>
      <c r="C274" s="3"/>
      <c r="D274" s="3"/>
      <c r="E274" s="3"/>
      <c r="F274" s="3"/>
      <c r="G274" s="3"/>
      <c r="H274" s="3"/>
      <c r="I274" s="3"/>
      <c r="J274" s="3"/>
      <c r="K274" s="3"/>
      <c r="L274" s="3"/>
      <c r="M274" s="3"/>
      <c r="N274" s="3"/>
    </row>
    <row r="275" spans="2:14" x14ac:dyDescent="0.25">
      <c r="B275" s="3"/>
      <c r="C275" s="3"/>
      <c r="D275" s="3"/>
      <c r="E275" s="3"/>
      <c r="F275" s="3"/>
      <c r="G275" s="3"/>
      <c r="H275" s="3"/>
      <c r="I275" s="3"/>
      <c r="J275" s="3"/>
      <c r="K275" s="3"/>
      <c r="L275" s="3"/>
      <c r="M275" s="3"/>
      <c r="N275" s="3"/>
    </row>
    <row r="276" spans="2:14" x14ac:dyDescent="0.25">
      <c r="B276" s="3"/>
      <c r="C276" s="3"/>
      <c r="D276" s="3"/>
      <c r="E276" s="3"/>
      <c r="F276" s="3"/>
      <c r="G276" s="3"/>
      <c r="H276" s="3"/>
      <c r="I276" s="3"/>
      <c r="J276" s="3"/>
      <c r="K276" s="3"/>
      <c r="L276" s="3"/>
      <c r="M276" s="3"/>
      <c r="N276" s="3"/>
    </row>
    <row r="277" spans="2:14" x14ac:dyDescent="0.25">
      <c r="B277" s="3"/>
      <c r="C277" s="3"/>
      <c r="D277" s="3"/>
      <c r="E277" s="3"/>
      <c r="F277" s="3"/>
      <c r="G277" s="3"/>
      <c r="H277" s="3"/>
      <c r="I277" s="3"/>
      <c r="J277" s="3"/>
      <c r="K277" s="3"/>
      <c r="L277" s="3"/>
      <c r="M277" s="3"/>
      <c r="N277" s="3"/>
    </row>
    <row r="278" spans="2:14" x14ac:dyDescent="0.25">
      <c r="B278" s="3"/>
      <c r="C278" s="3"/>
      <c r="D278" s="3"/>
      <c r="E278" s="3"/>
      <c r="F278" s="3"/>
      <c r="G278" s="3"/>
      <c r="H278" s="3"/>
      <c r="I278" s="3"/>
      <c r="J278" s="3"/>
      <c r="K278" s="3"/>
      <c r="L278" s="3"/>
      <c r="M278" s="3"/>
      <c r="N278" s="3"/>
    </row>
    <row r="279" spans="2:14" x14ac:dyDescent="0.25">
      <c r="B279" s="3"/>
      <c r="C279" s="3"/>
      <c r="D279" s="3"/>
      <c r="E279" s="3"/>
      <c r="F279" s="3"/>
      <c r="G279" s="3"/>
      <c r="H279" s="3"/>
      <c r="I279" s="3"/>
      <c r="J279" s="3"/>
      <c r="K279" s="3"/>
      <c r="L279" s="3"/>
      <c r="M279" s="3"/>
      <c r="N279" s="3"/>
    </row>
    <row r="280" spans="2:14" x14ac:dyDescent="0.25">
      <c r="B280" s="3"/>
      <c r="C280" s="3"/>
      <c r="D280" s="3"/>
      <c r="E280" s="3"/>
      <c r="F280" s="3"/>
      <c r="G280" s="3"/>
      <c r="H280" s="3"/>
      <c r="I280" s="3"/>
      <c r="J280" s="3"/>
      <c r="K280" s="3"/>
      <c r="L280" s="3"/>
      <c r="M280" s="3"/>
      <c r="N280" s="3"/>
    </row>
    <row r="281" spans="2:14" x14ac:dyDescent="0.25">
      <c r="B281" s="3"/>
      <c r="C281" s="3"/>
      <c r="D281" s="3"/>
      <c r="E281" s="3"/>
      <c r="F281" s="3"/>
      <c r="G281" s="3"/>
      <c r="H281" s="3"/>
      <c r="I281" s="3"/>
      <c r="J281" s="3"/>
      <c r="K281" s="3"/>
      <c r="L281" s="3"/>
      <c r="M281" s="3"/>
      <c r="N281" s="3"/>
    </row>
    <row r="282" spans="2:14" x14ac:dyDescent="0.25">
      <c r="B282" s="3"/>
      <c r="C282" s="3"/>
      <c r="D282" s="3"/>
      <c r="E282" s="3"/>
      <c r="F282" s="3"/>
      <c r="G282" s="3"/>
      <c r="H282" s="3"/>
      <c r="I282" s="3"/>
      <c r="J282" s="3"/>
      <c r="K282" s="3"/>
      <c r="L282" s="3"/>
      <c r="M282" s="3"/>
      <c r="N282" s="3"/>
    </row>
    <row r="283" spans="2:14" x14ac:dyDescent="0.25">
      <c r="B283" s="3"/>
      <c r="C283" s="3"/>
      <c r="D283" s="3"/>
      <c r="E283" s="3"/>
      <c r="F283" s="3"/>
      <c r="G283" s="3"/>
      <c r="H283" s="3"/>
      <c r="I283" s="3"/>
      <c r="J283" s="3"/>
      <c r="K283" s="3"/>
      <c r="L283" s="3"/>
      <c r="M283" s="3"/>
      <c r="N283" s="3"/>
    </row>
    <row r="284" spans="2:14" x14ac:dyDescent="0.25">
      <c r="B284" s="3"/>
      <c r="C284" s="3"/>
      <c r="D284" s="3"/>
      <c r="E284" s="3"/>
      <c r="F284" s="3"/>
      <c r="G284" s="3"/>
      <c r="H284" s="3"/>
      <c r="I284" s="3"/>
      <c r="J284" s="3"/>
      <c r="K284" s="3"/>
      <c r="L284" s="3"/>
      <c r="M284" s="3"/>
      <c r="N284" s="3"/>
    </row>
    <row r="285" spans="2:14" x14ac:dyDescent="0.25">
      <c r="B285" s="3"/>
      <c r="C285" s="3"/>
      <c r="D285" s="3"/>
      <c r="E285" s="3"/>
      <c r="F285" s="3"/>
      <c r="G285" s="3"/>
      <c r="H285" s="3"/>
      <c r="I285" s="3"/>
      <c r="J285" s="3"/>
      <c r="K285" s="3"/>
      <c r="L285" s="3"/>
      <c r="M285" s="3"/>
      <c r="N285" s="3"/>
    </row>
    <row r="286" spans="2:14" x14ac:dyDescent="0.25">
      <c r="B286" s="3"/>
      <c r="C286" s="3"/>
      <c r="D286" s="3"/>
      <c r="E286" s="3"/>
      <c r="F286" s="3"/>
      <c r="G286" s="3"/>
      <c r="H286" s="3"/>
      <c r="I286" s="3"/>
      <c r="J286" s="3"/>
      <c r="K286" s="3"/>
      <c r="L286" s="3"/>
      <c r="M286" s="3"/>
      <c r="N286" s="3"/>
    </row>
    <row r="287" spans="2:14" x14ac:dyDescent="0.25">
      <c r="B287" s="3"/>
      <c r="C287" s="3"/>
      <c r="D287" s="3"/>
      <c r="E287" s="3"/>
      <c r="F287" s="3"/>
      <c r="G287" s="3"/>
      <c r="H287" s="3"/>
      <c r="I287" s="3"/>
      <c r="J287" s="3"/>
      <c r="K287" s="3"/>
      <c r="L287" s="3"/>
      <c r="M287" s="3"/>
      <c r="N287" s="3"/>
    </row>
    <row r="288" spans="2:14" x14ac:dyDescent="0.25">
      <c r="B288" s="3"/>
      <c r="C288" s="3"/>
      <c r="D288" s="3"/>
      <c r="E288" s="3"/>
      <c r="F288" s="3"/>
      <c r="G288" s="3"/>
      <c r="H288" s="3"/>
      <c r="I288" s="3"/>
      <c r="J288" s="3"/>
      <c r="K288" s="3"/>
      <c r="L288" s="3"/>
      <c r="M288" s="3"/>
      <c r="N288" s="3"/>
    </row>
    <row r="289" spans="2:14" x14ac:dyDescent="0.25">
      <c r="B289" s="3"/>
      <c r="C289" s="3"/>
      <c r="D289" s="3"/>
      <c r="E289" s="3"/>
      <c r="F289" s="3"/>
      <c r="G289" s="3"/>
      <c r="H289" s="3"/>
      <c r="I289" s="3"/>
      <c r="J289" s="3"/>
      <c r="K289" s="3"/>
      <c r="L289" s="3"/>
      <c r="M289" s="3"/>
      <c r="N289" s="3"/>
    </row>
    <row r="290" spans="2:14" x14ac:dyDescent="0.25">
      <c r="B290" s="3"/>
      <c r="C290" s="3"/>
      <c r="D290" s="3"/>
      <c r="E290" s="3"/>
      <c r="F290" s="3"/>
      <c r="G290" s="3"/>
      <c r="H290" s="3"/>
      <c r="I290" s="3"/>
      <c r="J290" s="3"/>
      <c r="K290" s="3"/>
      <c r="L290" s="3"/>
      <c r="M290" s="3"/>
      <c r="N290" s="3"/>
    </row>
    <row r="291" spans="2:14" x14ac:dyDescent="0.25">
      <c r="B291" s="3"/>
      <c r="C291" s="3"/>
      <c r="D291" s="3"/>
      <c r="E291" s="3"/>
      <c r="F291" s="3"/>
      <c r="G291" s="3"/>
      <c r="H291" s="3"/>
      <c r="I291" s="3"/>
      <c r="J291" s="3"/>
      <c r="K291" s="3"/>
      <c r="L291" s="3"/>
      <c r="M291" s="3"/>
      <c r="N291" s="3"/>
    </row>
    <row r="292" spans="2:14" x14ac:dyDescent="0.25">
      <c r="B292" s="3"/>
      <c r="C292" s="3"/>
      <c r="D292" s="3"/>
      <c r="E292" s="3"/>
      <c r="F292" s="3"/>
      <c r="G292" s="3"/>
      <c r="H292" s="3"/>
      <c r="I292" s="3"/>
      <c r="J292" s="3"/>
      <c r="K292" s="3"/>
      <c r="L292" s="3"/>
      <c r="M292" s="3"/>
      <c r="N292" s="3"/>
    </row>
    <row r="293" spans="2:14" x14ac:dyDescent="0.25">
      <c r="B293" s="3"/>
      <c r="C293" s="3"/>
      <c r="D293" s="3"/>
      <c r="E293" s="3"/>
      <c r="F293" s="3"/>
      <c r="G293" s="3"/>
      <c r="H293" s="3"/>
      <c r="I293" s="3"/>
      <c r="J293" s="3"/>
      <c r="K293" s="3"/>
      <c r="L293" s="3"/>
      <c r="M293" s="3"/>
      <c r="N293" s="3"/>
    </row>
    <row r="294" spans="2:14" x14ac:dyDescent="0.25">
      <c r="B294" s="3"/>
      <c r="C294" s="3"/>
      <c r="D294" s="3"/>
      <c r="E294" s="3"/>
      <c r="F294" s="3"/>
      <c r="G294" s="3"/>
      <c r="H294" s="3"/>
      <c r="I294" s="3"/>
      <c r="J294" s="3"/>
      <c r="K294" s="3"/>
      <c r="L294" s="3"/>
      <c r="M294" s="3"/>
      <c r="N294" s="3"/>
    </row>
    <row r="295" spans="2:14" x14ac:dyDescent="0.25">
      <c r="B295" s="3"/>
      <c r="C295" s="3"/>
      <c r="D295" s="3"/>
      <c r="E295" s="3"/>
      <c r="F295" s="3"/>
      <c r="G295" s="3"/>
      <c r="H295" s="3"/>
      <c r="I295" s="3"/>
      <c r="J295" s="3"/>
      <c r="K295" s="3"/>
      <c r="L295" s="3"/>
      <c r="M295" s="3"/>
      <c r="N295" s="3"/>
    </row>
    <row r="296" spans="2:14" x14ac:dyDescent="0.25">
      <c r="B296" s="3"/>
      <c r="C296" s="3"/>
      <c r="D296" s="3"/>
      <c r="E296" s="3"/>
      <c r="F296" s="3"/>
      <c r="G296" s="3"/>
      <c r="H296" s="3"/>
      <c r="I296" s="3"/>
      <c r="J296" s="3"/>
      <c r="K296" s="3"/>
      <c r="L296" s="3"/>
      <c r="M296" s="3"/>
      <c r="N296" s="3"/>
    </row>
    <row r="297" spans="2:14" x14ac:dyDescent="0.25">
      <c r="B297" s="3"/>
      <c r="C297" s="3"/>
      <c r="D297" s="3"/>
      <c r="E297" s="3"/>
      <c r="F297" s="3"/>
      <c r="G297" s="3"/>
      <c r="H297" s="3"/>
      <c r="I297" s="3"/>
      <c r="J297" s="3"/>
      <c r="K297" s="3"/>
      <c r="L297" s="3"/>
      <c r="M297" s="3"/>
      <c r="N297" s="3"/>
    </row>
    <row r="298" spans="2:14" x14ac:dyDescent="0.25">
      <c r="B298" s="3"/>
      <c r="C298" s="3"/>
      <c r="D298" s="3"/>
      <c r="E298" s="3"/>
      <c r="F298" s="3"/>
      <c r="G298" s="3"/>
      <c r="H298" s="3"/>
      <c r="I298" s="3"/>
      <c r="J298" s="3"/>
      <c r="K298" s="3"/>
      <c r="L298" s="3"/>
      <c r="M298" s="3"/>
      <c r="N298" s="3"/>
    </row>
    <row r="299" spans="2:14" x14ac:dyDescent="0.25">
      <c r="B299" s="3"/>
      <c r="C299" s="3"/>
      <c r="D299" s="3"/>
      <c r="E299" s="3"/>
      <c r="F299" s="3"/>
      <c r="G299" s="3"/>
      <c r="H299" s="3"/>
      <c r="I299" s="3"/>
      <c r="J299" s="3"/>
      <c r="K299" s="3"/>
      <c r="L299" s="3"/>
      <c r="M299" s="3"/>
      <c r="N299" s="3"/>
    </row>
    <row r="300" spans="2:14" x14ac:dyDescent="0.25">
      <c r="B300" s="3"/>
      <c r="C300" s="3"/>
      <c r="D300" s="3"/>
      <c r="E300" s="3"/>
      <c r="F300" s="3"/>
      <c r="G300" s="3"/>
      <c r="H300" s="3"/>
      <c r="I300" s="3"/>
      <c r="J300" s="3"/>
      <c r="K300" s="3"/>
      <c r="L300" s="3"/>
      <c r="M300" s="3"/>
      <c r="N300" s="3"/>
    </row>
    <row r="301" spans="2:14" x14ac:dyDescent="0.25">
      <c r="B301" s="3"/>
      <c r="C301" s="3"/>
      <c r="D301" s="3"/>
      <c r="E301" s="3"/>
      <c r="F301" s="3"/>
      <c r="G301" s="3"/>
      <c r="H301" s="3"/>
      <c r="I301" s="3"/>
      <c r="J301" s="3"/>
      <c r="K301" s="3"/>
      <c r="L301" s="3"/>
      <c r="M301" s="3"/>
      <c r="N301" s="3"/>
    </row>
    <row r="302" spans="2:14" x14ac:dyDescent="0.25">
      <c r="B302" s="3"/>
      <c r="C302" s="3"/>
      <c r="D302" s="3"/>
      <c r="E302" s="3"/>
      <c r="F302" s="3"/>
      <c r="G302" s="3"/>
      <c r="H302" s="3"/>
      <c r="I302" s="3"/>
      <c r="J302" s="3"/>
      <c r="K302" s="3"/>
      <c r="L302" s="3"/>
      <c r="M302" s="3"/>
      <c r="N302" s="3"/>
    </row>
    <row r="303" spans="2:14" x14ac:dyDescent="0.25">
      <c r="B303" s="3"/>
      <c r="C303" s="3"/>
      <c r="D303" s="3"/>
      <c r="E303" s="3"/>
      <c r="F303" s="3"/>
      <c r="G303" s="3"/>
      <c r="H303" s="3"/>
      <c r="I303" s="3"/>
      <c r="J303" s="3"/>
      <c r="K303" s="3"/>
      <c r="L303" s="3"/>
      <c r="M303" s="3"/>
      <c r="N303" s="3"/>
    </row>
    <row r="304" spans="2:14" x14ac:dyDescent="0.25">
      <c r="B304" s="3"/>
      <c r="C304" s="3"/>
      <c r="D304" s="3"/>
      <c r="E304" s="3"/>
      <c r="F304" s="3"/>
      <c r="G304" s="3"/>
      <c r="H304" s="3"/>
      <c r="I304" s="3"/>
      <c r="J304" s="3"/>
      <c r="K304" s="3"/>
      <c r="L304" s="3"/>
      <c r="M304" s="3"/>
      <c r="N304" s="3"/>
    </row>
    <row r="305" spans="2:14" x14ac:dyDescent="0.25">
      <c r="B305" s="3"/>
      <c r="C305" s="3"/>
      <c r="D305" s="3"/>
      <c r="E305" s="3"/>
      <c r="F305" s="3"/>
      <c r="G305" s="3"/>
      <c r="H305" s="3"/>
      <c r="I305" s="3"/>
      <c r="J305" s="3"/>
      <c r="K305" s="3"/>
      <c r="L305" s="3"/>
      <c r="M305" s="3"/>
      <c r="N305" s="3"/>
    </row>
    <row r="306" spans="2:14" x14ac:dyDescent="0.25">
      <c r="B306" s="3"/>
      <c r="C306" s="3"/>
      <c r="D306" s="3"/>
      <c r="E306" s="3"/>
      <c r="F306" s="3"/>
      <c r="G306" s="3"/>
      <c r="H306" s="3"/>
      <c r="I306" s="3"/>
      <c r="J306" s="3"/>
      <c r="K306" s="3"/>
      <c r="L306" s="3"/>
      <c r="M306" s="3"/>
      <c r="N306" s="3"/>
    </row>
    <row r="307" spans="2:14" x14ac:dyDescent="0.25">
      <c r="B307" s="3"/>
      <c r="C307" s="3"/>
      <c r="D307" s="3"/>
      <c r="E307" s="3"/>
      <c r="F307" s="3"/>
      <c r="G307" s="3"/>
      <c r="H307" s="3"/>
      <c r="I307" s="3"/>
      <c r="J307" s="3"/>
      <c r="K307" s="3"/>
      <c r="L307" s="3"/>
      <c r="M307" s="3"/>
      <c r="N307" s="3"/>
    </row>
    <row r="308" spans="2:14" x14ac:dyDescent="0.25">
      <c r="B308" s="3"/>
      <c r="C308" s="3"/>
      <c r="D308" s="3"/>
      <c r="E308" s="3"/>
      <c r="F308" s="3"/>
      <c r="G308" s="3"/>
      <c r="H308" s="3"/>
      <c r="I308" s="3"/>
      <c r="J308" s="3"/>
      <c r="K308" s="3"/>
      <c r="L308" s="3"/>
      <c r="M308" s="3"/>
      <c r="N308" s="3"/>
    </row>
    <row r="309" spans="2:14" x14ac:dyDescent="0.25">
      <c r="B309" s="3"/>
      <c r="C309" s="3"/>
      <c r="D309" s="3"/>
      <c r="E309" s="3"/>
      <c r="F309" s="3"/>
      <c r="G309" s="3"/>
      <c r="H309" s="3"/>
      <c r="I309" s="3"/>
      <c r="J309" s="3"/>
      <c r="K309" s="3"/>
      <c r="L309" s="3"/>
      <c r="M309" s="3"/>
      <c r="N309" s="3"/>
    </row>
    <row r="310" spans="2:14" x14ac:dyDescent="0.25">
      <c r="B310" s="3"/>
      <c r="C310" s="3"/>
      <c r="D310" s="3"/>
      <c r="E310" s="3"/>
      <c r="F310" s="3"/>
      <c r="G310" s="3"/>
      <c r="H310" s="3"/>
      <c r="I310" s="3"/>
      <c r="J310" s="3"/>
      <c r="K310" s="3"/>
      <c r="L310" s="3"/>
      <c r="M310" s="3"/>
      <c r="N310" s="3"/>
    </row>
    <row r="311" spans="2:14" x14ac:dyDescent="0.25">
      <c r="B311" s="3"/>
      <c r="C311" s="3"/>
      <c r="D311" s="3"/>
      <c r="E311" s="3"/>
      <c r="F311" s="3"/>
      <c r="G311" s="3"/>
      <c r="H311" s="3"/>
      <c r="I311" s="3"/>
      <c r="J311" s="3"/>
      <c r="K311" s="3"/>
      <c r="L311" s="3"/>
      <c r="M311" s="3"/>
      <c r="N311" s="3"/>
    </row>
    <row r="312" spans="2:14" x14ac:dyDescent="0.25">
      <c r="B312" s="3"/>
      <c r="C312" s="3"/>
      <c r="D312" s="3"/>
      <c r="E312" s="3"/>
      <c r="F312" s="3"/>
      <c r="G312" s="3"/>
      <c r="H312" s="3"/>
      <c r="I312" s="3"/>
      <c r="J312" s="3"/>
      <c r="K312" s="3"/>
      <c r="L312" s="3"/>
      <c r="M312" s="3"/>
      <c r="N312" s="3"/>
    </row>
    <row r="313" spans="2:14" x14ac:dyDescent="0.25">
      <c r="B313" s="3"/>
      <c r="C313" s="3"/>
      <c r="D313" s="3"/>
      <c r="E313" s="3"/>
      <c r="F313" s="3"/>
      <c r="G313" s="3"/>
      <c r="H313" s="3"/>
      <c r="I313" s="3"/>
      <c r="J313" s="3"/>
      <c r="K313" s="3"/>
      <c r="L313" s="3"/>
      <c r="M313" s="3"/>
      <c r="N313" s="3"/>
    </row>
    <row r="314" spans="2:14" x14ac:dyDescent="0.25">
      <c r="B314" s="3"/>
      <c r="C314" s="3"/>
      <c r="D314" s="3"/>
      <c r="E314" s="3"/>
      <c r="F314" s="3"/>
      <c r="G314" s="3"/>
      <c r="H314" s="3"/>
      <c r="I314" s="3"/>
      <c r="J314" s="3"/>
      <c r="K314" s="3"/>
      <c r="L314" s="3"/>
      <c r="M314" s="3"/>
      <c r="N314" s="3"/>
    </row>
    <row r="315" spans="2:14" x14ac:dyDescent="0.25">
      <c r="B315" s="3"/>
      <c r="C315" s="3"/>
      <c r="D315" s="3"/>
      <c r="E315" s="3"/>
      <c r="F315" s="3"/>
      <c r="G315" s="3"/>
      <c r="H315" s="3"/>
      <c r="I315" s="3"/>
      <c r="J315" s="3"/>
      <c r="K315" s="3"/>
      <c r="L315" s="3"/>
      <c r="M315" s="3"/>
      <c r="N315" s="3"/>
    </row>
    <row r="316" spans="2:14" x14ac:dyDescent="0.25">
      <c r="B316" s="3"/>
      <c r="C316" s="3"/>
      <c r="D316" s="3"/>
      <c r="E316" s="3"/>
      <c r="F316" s="3"/>
      <c r="G316" s="3"/>
      <c r="H316" s="3"/>
      <c r="I316" s="3"/>
      <c r="J316" s="3"/>
      <c r="K316" s="3"/>
      <c r="L316" s="3"/>
      <c r="M316" s="3"/>
      <c r="N316" s="3"/>
    </row>
    <row r="317" spans="2:14" x14ac:dyDescent="0.25">
      <c r="B317" s="3"/>
      <c r="C317" s="3"/>
      <c r="D317" s="3"/>
      <c r="E317" s="3"/>
      <c r="F317" s="3"/>
      <c r="G317" s="3"/>
      <c r="H317" s="3"/>
      <c r="I317" s="3"/>
      <c r="J317" s="3"/>
      <c r="K317" s="3"/>
      <c r="L317" s="3"/>
      <c r="M317" s="3"/>
      <c r="N317" s="3"/>
    </row>
    <row r="318" spans="2:14" x14ac:dyDescent="0.25">
      <c r="B318" s="3"/>
      <c r="C318" s="3"/>
      <c r="D318" s="3"/>
      <c r="E318" s="3"/>
      <c r="F318" s="3"/>
      <c r="G318" s="3"/>
      <c r="H318" s="3"/>
      <c r="I318" s="3"/>
      <c r="J318" s="3"/>
      <c r="K318" s="3"/>
      <c r="L318" s="3"/>
      <c r="M318" s="3"/>
      <c r="N318" s="3"/>
    </row>
    <row r="319" spans="2:14" x14ac:dyDescent="0.25">
      <c r="B319" s="3"/>
      <c r="C319" s="3"/>
      <c r="D319" s="3"/>
      <c r="E319" s="3"/>
      <c r="F319" s="3"/>
      <c r="G319" s="3"/>
      <c r="H319" s="3"/>
      <c r="I319" s="3"/>
      <c r="J319" s="3"/>
      <c r="K319" s="3"/>
      <c r="L319" s="3"/>
      <c r="M319" s="3"/>
      <c r="N319" s="3"/>
    </row>
    <row r="320" spans="2:14" x14ac:dyDescent="0.25">
      <c r="B320" s="3"/>
      <c r="C320" s="3"/>
      <c r="D320" s="3"/>
      <c r="E320" s="3"/>
      <c r="F320" s="3"/>
      <c r="G320" s="3"/>
      <c r="H320" s="3"/>
      <c r="I320" s="3"/>
      <c r="J320" s="3"/>
      <c r="K320" s="3"/>
      <c r="L320" s="3"/>
      <c r="M320" s="3"/>
      <c r="N320" s="3"/>
    </row>
    <row r="321" spans="2:14" x14ac:dyDescent="0.25">
      <c r="B321" s="3"/>
      <c r="C321" s="3"/>
      <c r="D321" s="3"/>
      <c r="E321" s="3"/>
      <c r="F321" s="3"/>
      <c r="G321" s="3"/>
      <c r="H321" s="3"/>
      <c r="I321" s="3"/>
      <c r="J321" s="3"/>
      <c r="K321" s="3"/>
      <c r="L321" s="3"/>
      <c r="M321" s="3"/>
      <c r="N321" s="3"/>
    </row>
    <row r="322" spans="2:14" x14ac:dyDescent="0.25">
      <c r="B322" s="3"/>
      <c r="C322" s="3"/>
      <c r="D322" s="3"/>
      <c r="E322" s="3"/>
      <c r="F322" s="3"/>
      <c r="G322" s="3"/>
      <c r="H322" s="3"/>
      <c r="I322" s="3"/>
      <c r="J322" s="3"/>
      <c r="K322" s="3"/>
      <c r="L322" s="3"/>
      <c r="M322" s="3"/>
      <c r="N322" s="3"/>
    </row>
    <row r="323" spans="2:14" x14ac:dyDescent="0.25">
      <c r="B323" s="3"/>
      <c r="C323" s="3"/>
      <c r="D323" s="3"/>
      <c r="E323" s="3"/>
      <c r="F323" s="3"/>
      <c r="G323" s="3"/>
      <c r="H323" s="3"/>
      <c r="I323" s="3"/>
      <c r="J323" s="3"/>
      <c r="K323" s="3"/>
      <c r="L323" s="3"/>
      <c r="M323" s="3"/>
      <c r="N323" s="3"/>
    </row>
    <row r="324" spans="2:14" x14ac:dyDescent="0.25">
      <c r="B324" s="3"/>
      <c r="C324" s="3"/>
      <c r="D324" s="3"/>
      <c r="E324" s="3"/>
      <c r="F324" s="3"/>
      <c r="G324" s="3"/>
      <c r="H324" s="3"/>
      <c r="I324" s="3"/>
      <c r="J324" s="3"/>
      <c r="K324" s="3"/>
      <c r="L324" s="3"/>
      <c r="M324" s="3"/>
      <c r="N324" s="3"/>
    </row>
    <row r="325" spans="2:14" x14ac:dyDescent="0.25">
      <c r="B325" s="3"/>
      <c r="C325" s="3"/>
      <c r="D325" s="3"/>
      <c r="E325" s="3"/>
      <c r="F325" s="3"/>
      <c r="G325" s="3"/>
      <c r="H325" s="3"/>
      <c r="I325" s="3"/>
      <c r="J325" s="3"/>
      <c r="K325" s="3"/>
      <c r="L325" s="3"/>
      <c r="M325" s="3"/>
      <c r="N325" s="3"/>
    </row>
    <row r="326" spans="2:14" x14ac:dyDescent="0.25">
      <c r="B326" s="3"/>
      <c r="C326" s="3"/>
      <c r="D326" s="3"/>
      <c r="E326" s="3"/>
      <c r="F326" s="3"/>
      <c r="G326" s="3"/>
      <c r="H326" s="3"/>
      <c r="I326" s="3"/>
      <c r="J326" s="3"/>
      <c r="K326" s="3"/>
      <c r="L326" s="3"/>
      <c r="M326" s="3"/>
      <c r="N326" s="3"/>
    </row>
    <row r="327" spans="2:14" x14ac:dyDescent="0.25">
      <c r="B327" s="3"/>
      <c r="C327" s="3"/>
      <c r="D327" s="3"/>
      <c r="E327" s="3"/>
      <c r="F327" s="3"/>
      <c r="G327" s="3"/>
      <c r="H327" s="3"/>
      <c r="I327" s="3"/>
      <c r="J327" s="3"/>
      <c r="K327" s="3"/>
      <c r="L327" s="3"/>
      <c r="M327" s="3"/>
      <c r="N327" s="3"/>
    </row>
    <row r="328" spans="2:14" x14ac:dyDescent="0.25">
      <c r="B328" s="3"/>
      <c r="C328" s="3"/>
      <c r="D328" s="3"/>
      <c r="E328" s="3"/>
      <c r="F328" s="3"/>
      <c r="G328" s="3"/>
      <c r="H328" s="3"/>
      <c r="I328" s="3"/>
      <c r="J328" s="3"/>
      <c r="K328" s="3"/>
      <c r="L328" s="3"/>
      <c r="M328" s="3"/>
      <c r="N328" s="3"/>
    </row>
    <row r="329" spans="2:14" x14ac:dyDescent="0.25">
      <c r="B329" s="3"/>
      <c r="C329" s="3"/>
      <c r="D329" s="3"/>
      <c r="E329" s="3"/>
      <c r="F329" s="3"/>
      <c r="G329" s="3"/>
      <c r="H329" s="3"/>
      <c r="I329" s="3"/>
      <c r="J329" s="3"/>
      <c r="K329" s="3"/>
      <c r="L329" s="3"/>
      <c r="M329" s="3"/>
      <c r="N329" s="3"/>
    </row>
    <row r="330" spans="2:14" x14ac:dyDescent="0.25">
      <c r="B330" s="3"/>
      <c r="C330" s="3"/>
      <c r="D330" s="3"/>
      <c r="E330" s="3"/>
      <c r="F330" s="3"/>
      <c r="G330" s="3"/>
      <c r="H330" s="3"/>
      <c r="I330" s="3"/>
      <c r="J330" s="3"/>
      <c r="K330" s="3"/>
      <c r="L330" s="3"/>
      <c r="M330" s="3"/>
      <c r="N330" s="3"/>
    </row>
    <row r="331" spans="2:14" x14ac:dyDescent="0.25">
      <c r="B331" s="3"/>
      <c r="C331" s="3"/>
      <c r="D331" s="3"/>
      <c r="E331" s="3"/>
      <c r="F331" s="3"/>
      <c r="G331" s="3"/>
      <c r="H331" s="3"/>
      <c r="I331" s="3"/>
      <c r="J331" s="3"/>
      <c r="K331" s="3"/>
      <c r="L331" s="3"/>
      <c r="M331" s="3"/>
      <c r="N331" s="3"/>
    </row>
    <row r="332" spans="2:14" x14ac:dyDescent="0.25">
      <c r="B332" s="3"/>
      <c r="C332" s="3"/>
      <c r="D332" s="3"/>
      <c r="E332" s="3"/>
      <c r="F332" s="3"/>
      <c r="G332" s="3"/>
      <c r="H332" s="3"/>
      <c r="I332" s="3"/>
      <c r="J332" s="3"/>
      <c r="K332" s="3"/>
      <c r="L332" s="3"/>
      <c r="M332" s="3"/>
      <c r="N332" s="3"/>
    </row>
    <row r="333" spans="2:14" x14ac:dyDescent="0.25">
      <c r="B333" s="3"/>
      <c r="C333" s="3"/>
      <c r="D333" s="3"/>
      <c r="E333" s="3"/>
      <c r="F333" s="3"/>
      <c r="G333" s="3"/>
      <c r="H333" s="3"/>
      <c r="I333" s="3"/>
      <c r="J333" s="3"/>
      <c r="K333" s="3"/>
      <c r="L333" s="3"/>
      <c r="M333" s="3"/>
      <c r="N333" s="3"/>
    </row>
    <row r="334" spans="2:14" x14ac:dyDescent="0.25">
      <c r="B334" s="3"/>
      <c r="C334" s="3"/>
      <c r="D334" s="3"/>
      <c r="E334" s="3"/>
      <c r="F334" s="3"/>
      <c r="G334" s="3"/>
      <c r="H334" s="3"/>
      <c r="I334" s="3"/>
      <c r="J334" s="3"/>
      <c r="K334" s="3"/>
      <c r="L334" s="3"/>
      <c r="M334" s="3"/>
      <c r="N334" s="3"/>
    </row>
    <row r="335" spans="2:14" x14ac:dyDescent="0.25">
      <c r="B335" s="3"/>
      <c r="C335" s="3"/>
      <c r="D335" s="3"/>
      <c r="E335" s="3"/>
      <c r="F335" s="3"/>
      <c r="G335" s="3"/>
      <c r="H335" s="3"/>
      <c r="I335" s="3"/>
      <c r="J335" s="3"/>
      <c r="K335" s="3"/>
      <c r="L335" s="3"/>
      <c r="M335" s="3"/>
      <c r="N335" s="3"/>
    </row>
    <row r="336" spans="2:14" x14ac:dyDescent="0.25">
      <c r="B336" s="3"/>
      <c r="C336" s="3"/>
      <c r="D336" s="3"/>
      <c r="E336" s="3"/>
      <c r="F336" s="3"/>
      <c r="G336" s="3"/>
      <c r="H336" s="3"/>
      <c r="I336" s="3"/>
      <c r="J336" s="3"/>
      <c r="K336" s="3"/>
      <c r="L336" s="3"/>
      <c r="M336" s="3"/>
      <c r="N336" s="3"/>
    </row>
    <row r="337" spans="2:14" x14ac:dyDescent="0.25">
      <c r="B337" s="3"/>
      <c r="C337" s="3"/>
      <c r="D337" s="3"/>
      <c r="E337" s="3"/>
      <c r="F337" s="3"/>
      <c r="G337" s="3"/>
      <c r="H337" s="3"/>
      <c r="I337" s="3"/>
      <c r="J337" s="3"/>
      <c r="K337" s="3"/>
      <c r="L337" s="3"/>
      <c r="M337" s="3"/>
      <c r="N337" s="3"/>
    </row>
    <row r="338" spans="2:14" x14ac:dyDescent="0.25">
      <c r="B338" s="3"/>
      <c r="C338" s="3"/>
      <c r="D338" s="3"/>
      <c r="E338" s="3"/>
      <c r="F338" s="3"/>
      <c r="G338" s="3"/>
      <c r="H338" s="3"/>
      <c r="I338" s="3"/>
      <c r="J338" s="3"/>
      <c r="K338" s="3"/>
      <c r="L338" s="3"/>
      <c r="M338" s="3"/>
      <c r="N338" s="3"/>
    </row>
    <row r="339" spans="2:14" x14ac:dyDescent="0.25">
      <c r="B339" s="3"/>
      <c r="C339" s="3"/>
      <c r="D339" s="3"/>
      <c r="E339" s="3"/>
      <c r="F339" s="3"/>
      <c r="G339" s="3"/>
      <c r="H339" s="3"/>
      <c r="I339" s="3"/>
      <c r="J339" s="3"/>
      <c r="K339" s="3"/>
      <c r="L339" s="3"/>
      <c r="M339" s="3"/>
      <c r="N339" s="3"/>
    </row>
    <row r="340" spans="2:14" x14ac:dyDescent="0.25">
      <c r="B340" s="3"/>
      <c r="C340" s="3"/>
      <c r="D340" s="3"/>
      <c r="E340" s="3"/>
      <c r="F340" s="3"/>
      <c r="G340" s="3"/>
      <c r="H340" s="3"/>
      <c r="I340" s="3"/>
      <c r="J340" s="3"/>
      <c r="K340" s="3"/>
      <c r="L340" s="3"/>
      <c r="M340" s="3"/>
      <c r="N340" s="3"/>
    </row>
    <row r="341" spans="2:14" x14ac:dyDescent="0.25">
      <c r="B341" s="3"/>
      <c r="C341" s="3"/>
      <c r="D341" s="3"/>
      <c r="E341" s="3"/>
      <c r="F341" s="3"/>
      <c r="G341" s="3"/>
      <c r="H341" s="3"/>
      <c r="I341" s="3"/>
      <c r="J341" s="3"/>
      <c r="K341" s="3"/>
      <c r="L341" s="3"/>
      <c r="M341" s="3"/>
      <c r="N341" s="3"/>
    </row>
    <row r="342" spans="2:14" x14ac:dyDescent="0.25">
      <c r="B342" s="3"/>
      <c r="C342" s="3"/>
      <c r="D342" s="3"/>
      <c r="E342" s="3"/>
      <c r="F342" s="3"/>
      <c r="G342" s="3"/>
      <c r="H342" s="3"/>
      <c r="I342" s="3"/>
      <c r="J342" s="3"/>
      <c r="K342" s="3"/>
      <c r="L342" s="3"/>
      <c r="M342" s="3"/>
      <c r="N342" s="3"/>
    </row>
    <row r="343" spans="2:14" x14ac:dyDescent="0.25">
      <c r="B343" s="3"/>
      <c r="C343" s="3"/>
      <c r="D343" s="3"/>
      <c r="E343" s="3"/>
      <c r="F343" s="3"/>
      <c r="G343" s="3"/>
      <c r="H343" s="3"/>
      <c r="I343" s="3"/>
      <c r="J343" s="3"/>
      <c r="K343" s="3"/>
      <c r="L343" s="3"/>
      <c r="M343" s="3"/>
      <c r="N343" s="3"/>
    </row>
    <row r="344" spans="2:14" x14ac:dyDescent="0.25">
      <c r="B344" s="3"/>
      <c r="C344" s="3"/>
      <c r="D344" s="3"/>
      <c r="E344" s="3"/>
      <c r="F344" s="3"/>
      <c r="G344" s="3"/>
      <c r="H344" s="3"/>
      <c r="I344" s="3"/>
      <c r="J344" s="3"/>
      <c r="K344" s="3"/>
      <c r="L344" s="3"/>
      <c r="M344" s="3"/>
      <c r="N344" s="3"/>
    </row>
    <row r="345" spans="2:14" x14ac:dyDescent="0.25">
      <c r="B345" s="3"/>
      <c r="C345" s="3"/>
      <c r="D345" s="3"/>
      <c r="E345" s="3"/>
      <c r="F345" s="3"/>
      <c r="G345" s="3"/>
      <c r="H345" s="3"/>
      <c r="I345" s="3"/>
      <c r="J345" s="3"/>
      <c r="K345" s="3"/>
      <c r="L345" s="3"/>
      <c r="M345" s="3"/>
      <c r="N345" s="3"/>
    </row>
    <row r="346" spans="2:14" x14ac:dyDescent="0.25">
      <c r="B346" s="3"/>
      <c r="C346" s="3"/>
      <c r="D346" s="3"/>
      <c r="E346" s="3"/>
      <c r="F346" s="3"/>
      <c r="G346" s="3"/>
      <c r="H346" s="3"/>
      <c r="I346" s="3"/>
      <c r="J346" s="3"/>
      <c r="K346" s="3"/>
      <c r="L346" s="3"/>
      <c r="M346" s="3"/>
      <c r="N346" s="3"/>
    </row>
    <row r="347" spans="2:14" x14ac:dyDescent="0.25">
      <c r="B347" s="3"/>
      <c r="C347" s="3"/>
      <c r="D347" s="3"/>
      <c r="E347" s="3"/>
      <c r="F347" s="3"/>
      <c r="G347" s="3"/>
      <c r="H347" s="3"/>
      <c r="I347" s="3"/>
      <c r="J347" s="3"/>
      <c r="K347" s="3"/>
      <c r="L347" s="3"/>
      <c r="M347" s="3"/>
      <c r="N347" s="3"/>
    </row>
    <row r="348" spans="2:14" x14ac:dyDescent="0.25">
      <c r="B348" s="3"/>
      <c r="C348" s="3"/>
      <c r="D348" s="3"/>
      <c r="E348" s="3"/>
      <c r="F348" s="3"/>
      <c r="G348" s="3"/>
      <c r="H348" s="3"/>
      <c r="I348" s="3"/>
      <c r="J348" s="3"/>
      <c r="K348" s="3"/>
      <c r="L348" s="3"/>
      <c r="M348" s="3"/>
      <c r="N348" s="3"/>
    </row>
    <row r="349" spans="2:14" x14ac:dyDescent="0.25">
      <c r="B349" s="3"/>
      <c r="C349" s="3"/>
      <c r="D349" s="3"/>
      <c r="E349" s="3"/>
      <c r="F349" s="3"/>
      <c r="G349" s="3"/>
      <c r="H349" s="3"/>
      <c r="I349" s="3"/>
      <c r="J349" s="3"/>
      <c r="K349" s="3"/>
      <c r="L349" s="3"/>
      <c r="M349" s="3"/>
      <c r="N349" s="3"/>
    </row>
    <row r="350" spans="2:14" x14ac:dyDescent="0.25">
      <c r="B350" s="3"/>
      <c r="C350" s="3"/>
      <c r="D350" s="3"/>
      <c r="E350" s="3"/>
      <c r="F350" s="3"/>
      <c r="G350" s="3"/>
      <c r="H350" s="3"/>
      <c r="I350" s="3"/>
      <c r="J350" s="3"/>
      <c r="K350" s="3"/>
      <c r="L350" s="3"/>
      <c r="M350" s="3"/>
      <c r="N350" s="3"/>
    </row>
    <row r="351" spans="2:14" x14ac:dyDescent="0.25">
      <c r="B351" s="3"/>
      <c r="C351" s="3"/>
      <c r="D351" s="3"/>
      <c r="E351" s="3"/>
      <c r="F351" s="3"/>
      <c r="G351" s="3"/>
      <c r="H351" s="3"/>
      <c r="I351" s="3"/>
      <c r="J351" s="3"/>
      <c r="K351" s="3"/>
      <c r="L351" s="3"/>
      <c r="M351" s="3"/>
      <c r="N351" s="3"/>
    </row>
    <row r="352" spans="2:14" x14ac:dyDescent="0.25">
      <c r="B352" s="3"/>
      <c r="C352" s="3"/>
      <c r="D352" s="3"/>
      <c r="E352" s="3"/>
      <c r="F352" s="3"/>
      <c r="G352" s="3"/>
      <c r="H352" s="3"/>
      <c r="I352" s="3"/>
      <c r="J352" s="3"/>
      <c r="K352" s="3"/>
      <c r="L352" s="3"/>
      <c r="M352" s="3"/>
      <c r="N352" s="3"/>
    </row>
    <row r="353" spans="2:14" x14ac:dyDescent="0.25">
      <c r="B353" s="3"/>
      <c r="C353" s="3"/>
      <c r="D353" s="3"/>
      <c r="E353" s="3"/>
      <c r="F353" s="3"/>
      <c r="G353" s="3"/>
      <c r="H353" s="3"/>
      <c r="I353" s="3"/>
      <c r="J353" s="3"/>
      <c r="K353" s="3"/>
      <c r="L353" s="3"/>
      <c r="M353" s="3"/>
      <c r="N353" s="3"/>
    </row>
    <row r="354" spans="2:14" x14ac:dyDescent="0.25">
      <c r="B354" s="3"/>
      <c r="C354" s="3"/>
      <c r="D354" s="3"/>
      <c r="E354" s="3"/>
      <c r="F354" s="3"/>
      <c r="G354" s="3"/>
      <c r="H354" s="3"/>
      <c r="I354" s="3"/>
      <c r="J354" s="3"/>
      <c r="K354" s="3"/>
      <c r="L354" s="3"/>
      <c r="M354" s="3"/>
      <c r="N354" s="3"/>
    </row>
    <row r="355" spans="2:14" x14ac:dyDescent="0.25">
      <c r="B355" s="3"/>
      <c r="C355" s="3"/>
      <c r="D355" s="3"/>
      <c r="E355" s="3"/>
      <c r="F355" s="3"/>
      <c r="G355" s="3"/>
      <c r="H355" s="3"/>
      <c r="I355" s="3"/>
      <c r="J355" s="3"/>
      <c r="K355" s="3"/>
      <c r="L355" s="3"/>
      <c r="M355" s="3"/>
      <c r="N355" s="3"/>
    </row>
    <row r="356" spans="2:14" x14ac:dyDescent="0.25">
      <c r="B356" s="3"/>
      <c r="C356" s="3"/>
      <c r="D356" s="3"/>
      <c r="E356" s="3"/>
      <c r="F356" s="3"/>
      <c r="G356" s="3"/>
      <c r="H356" s="3"/>
      <c r="I356" s="3"/>
      <c r="J356" s="3"/>
      <c r="K356" s="3"/>
      <c r="L356" s="3"/>
      <c r="M356" s="3"/>
      <c r="N356" s="3"/>
    </row>
    <row r="357" spans="2:14" x14ac:dyDescent="0.25">
      <c r="B357" s="3"/>
      <c r="C357" s="3"/>
      <c r="D357" s="3"/>
      <c r="E357" s="3"/>
      <c r="F357" s="3"/>
      <c r="G357" s="3"/>
      <c r="H357" s="3"/>
      <c r="I357" s="3"/>
      <c r="J357" s="3"/>
      <c r="K357" s="3"/>
      <c r="L357" s="3"/>
      <c r="M357" s="3"/>
      <c r="N357" s="3"/>
    </row>
    <row r="358" spans="2:14" x14ac:dyDescent="0.25">
      <c r="B358" s="3"/>
      <c r="C358" s="3"/>
      <c r="D358" s="3"/>
      <c r="E358" s="3"/>
      <c r="F358" s="3"/>
      <c r="G358" s="3"/>
      <c r="H358" s="3"/>
      <c r="I358" s="3"/>
      <c r="J358" s="3"/>
      <c r="K358" s="3"/>
      <c r="L358" s="3"/>
      <c r="M358" s="3"/>
      <c r="N358" s="3"/>
    </row>
    <row r="359" spans="2:14" x14ac:dyDescent="0.25">
      <c r="B359" s="3"/>
      <c r="C359" s="3"/>
      <c r="D359" s="3"/>
      <c r="E359" s="3"/>
      <c r="F359" s="3"/>
      <c r="G359" s="3"/>
      <c r="H359" s="3"/>
      <c r="I359" s="3"/>
      <c r="J359" s="3"/>
      <c r="K359" s="3"/>
      <c r="L359" s="3"/>
      <c r="M359" s="3"/>
      <c r="N359" s="3"/>
    </row>
    <row r="360" spans="2:14" x14ac:dyDescent="0.25">
      <c r="B360" s="3"/>
      <c r="C360" s="3"/>
      <c r="D360" s="3"/>
      <c r="E360" s="3"/>
      <c r="F360" s="3"/>
      <c r="G360" s="3"/>
      <c r="H360" s="3"/>
      <c r="I360" s="3"/>
      <c r="J360" s="3"/>
      <c r="K360" s="3"/>
      <c r="L360" s="3"/>
      <c r="M360" s="3"/>
      <c r="N360" s="3"/>
    </row>
    <row r="361" spans="2:14" x14ac:dyDescent="0.25">
      <c r="B361" s="3"/>
      <c r="C361" s="3"/>
      <c r="D361" s="3"/>
      <c r="E361" s="3"/>
      <c r="F361" s="3"/>
      <c r="G361" s="3"/>
      <c r="H361" s="3"/>
      <c r="I361" s="3"/>
      <c r="J361" s="3"/>
      <c r="K361" s="3"/>
      <c r="L361" s="3"/>
      <c r="M361" s="3"/>
      <c r="N361" s="3"/>
    </row>
    <row r="362" spans="2:14" x14ac:dyDescent="0.25">
      <c r="B362" s="3"/>
      <c r="C362" s="3"/>
      <c r="D362" s="3"/>
      <c r="E362" s="3"/>
      <c r="F362" s="3"/>
      <c r="G362" s="3"/>
      <c r="H362" s="3"/>
      <c r="I362" s="3"/>
      <c r="J362" s="3"/>
      <c r="K362" s="3"/>
      <c r="L362" s="3"/>
      <c r="M362" s="3"/>
      <c r="N362" s="3"/>
    </row>
    <row r="363" spans="2:14" x14ac:dyDescent="0.25">
      <c r="B363" s="3"/>
      <c r="C363" s="3"/>
      <c r="D363" s="3"/>
      <c r="E363" s="3"/>
      <c r="F363" s="3"/>
      <c r="G363" s="3"/>
      <c r="H363" s="3"/>
      <c r="I363" s="3"/>
      <c r="J363" s="3"/>
      <c r="K363" s="3"/>
      <c r="L363" s="3"/>
      <c r="M363" s="3"/>
      <c r="N363" s="3"/>
    </row>
    <row r="364" spans="2:14" x14ac:dyDescent="0.25">
      <c r="B364" s="3"/>
      <c r="C364" s="3"/>
      <c r="D364" s="3"/>
      <c r="E364" s="3"/>
      <c r="F364" s="3"/>
      <c r="G364" s="3"/>
      <c r="H364" s="3"/>
      <c r="I364" s="3"/>
      <c r="J364" s="3"/>
      <c r="K364" s="3"/>
      <c r="L364" s="3"/>
      <c r="M364" s="3"/>
      <c r="N364" s="3"/>
    </row>
    <row r="365" spans="2:14" x14ac:dyDescent="0.25">
      <c r="B365" s="3"/>
      <c r="C365" s="3"/>
      <c r="D365" s="3"/>
      <c r="E365" s="3"/>
      <c r="F365" s="3"/>
      <c r="G365" s="3"/>
      <c r="H365" s="3"/>
      <c r="I365" s="3"/>
      <c r="J365" s="3"/>
      <c r="K365" s="3"/>
      <c r="L365" s="3"/>
      <c r="M365" s="3"/>
      <c r="N365" s="3"/>
    </row>
    <row r="366" spans="2:14" x14ac:dyDescent="0.25">
      <c r="B366" s="3"/>
      <c r="C366" s="3"/>
      <c r="D366" s="3"/>
      <c r="E366" s="3"/>
      <c r="F366" s="3"/>
      <c r="G366" s="3"/>
      <c r="H366" s="3"/>
      <c r="I366" s="3"/>
      <c r="J366" s="3"/>
      <c r="K366" s="3"/>
      <c r="L366" s="3"/>
      <c r="M366" s="3"/>
      <c r="N366" s="3"/>
    </row>
    <row r="367" spans="2:14" x14ac:dyDescent="0.25">
      <c r="B367" s="3"/>
      <c r="C367" s="3"/>
      <c r="D367" s="3"/>
      <c r="E367" s="3"/>
      <c r="F367" s="3"/>
      <c r="G367" s="3"/>
      <c r="H367" s="3"/>
      <c r="I367" s="3"/>
      <c r="J367" s="3"/>
      <c r="K367" s="3"/>
      <c r="L367" s="3"/>
      <c r="M367" s="3"/>
      <c r="N367" s="3"/>
    </row>
    <row r="368" spans="2:14" x14ac:dyDescent="0.25">
      <c r="B368" s="3"/>
      <c r="C368" s="3"/>
      <c r="D368" s="3"/>
      <c r="E368" s="3"/>
      <c r="F368" s="3"/>
      <c r="G368" s="3"/>
      <c r="H368" s="3"/>
      <c r="I368" s="3"/>
      <c r="J368" s="3"/>
      <c r="K368" s="3"/>
      <c r="L368" s="3"/>
      <c r="M368" s="3"/>
      <c r="N368" s="3"/>
    </row>
    <row r="369" spans="2:14" x14ac:dyDescent="0.25">
      <c r="B369" s="3"/>
      <c r="C369" s="3"/>
      <c r="D369" s="3"/>
      <c r="E369" s="3"/>
      <c r="F369" s="3"/>
      <c r="G369" s="3"/>
      <c r="H369" s="3"/>
      <c r="I369" s="3"/>
      <c r="J369" s="3"/>
      <c r="K369" s="3"/>
      <c r="L369" s="3"/>
      <c r="M369" s="3"/>
      <c r="N369" s="3"/>
    </row>
    <row r="370" spans="2:14" x14ac:dyDescent="0.25">
      <c r="B370" s="3"/>
      <c r="C370" s="3"/>
      <c r="D370" s="3"/>
      <c r="E370" s="3"/>
      <c r="F370" s="3"/>
      <c r="G370" s="3"/>
      <c r="H370" s="3"/>
      <c r="I370" s="3"/>
      <c r="J370" s="3"/>
      <c r="K370" s="3"/>
      <c r="L370" s="3"/>
      <c r="M370" s="3"/>
      <c r="N370" s="3"/>
    </row>
    <row r="371" spans="2:14" x14ac:dyDescent="0.25">
      <c r="B371" s="3"/>
      <c r="C371" s="3"/>
      <c r="D371" s="3"/>
      <c r="E371" s="3"/>
      <c r="F371" s="3"/>
      <c r="G371" s="3"/>
      <c r="H371" s="3"/>
      <c r="I371" s="3"/>
      <c r="J371" s="3"/>
      <c r="K371" s="3"/>
      <c r="L371" s="3"/>
      <c r="M371" s="3"/>
      <c r="N371" s="3"/>
    </row>
    <row r="372" spans="2:14" x14ac:dyDescent="0.25">
      <c r="B372" s="3"/>
      <c r="C372" s="3"/>
      <c r="D372" s="3"/>
      <c r="E372" s="3"/>
      <c r="F372" s="3"/>
      <c r="G372" s="3"/>
      <c r="H372" s="3"/>
      <c r="I372" s="3"/>
      <c r="J372" s="3"/>
      <c r="K372" s="3"/>
      <c r="L372" s="3"/>
      <c r="M372" s="3"/>
      <c r="N372" s="3"/>
    </row>
    <row r="373" spans="2:14" x14ac:dyDescent="0.25">
      <c r="B373" s="3"/>
      <c r="C373" s="3"/>
      <c r="D373" s="3"/>
      <c r="E373" s="3"/>
      <c r="F373" s="3"/>
      <c r="G373" s="3"/>
      <c r="H373" s="3"/>
      <c r="I373" s="3"/>
      <c r="J373" s="3"/>
      <c r="K373" s="3"/>
      <c r="L373" s="3"/>
      <c r="M373" s="3"/>
      <c r="N373" s="3"/>
    </row>
    <row r="374" spans="2:14" x14ac:dyDescent="0.25">
      <c r="B374" s="3"/>
      <c r="C374" s="3"/>
      <c r="D374" s="3"/>
      <c r="E374" s="3"/>
      <c r="F374" s="3"/>
      <c r="G374" s="3"/>
      <c r="H374" s="3"/>
      <c r="I374" s="3"/>
      <c r="J374" s="3"/>
      <c r="K374" s="3"/>
      <c r="L374" s="3"/>
      <c r="M374" s="3"/>
      <c r="N374" s="3"/>
    </row>
    <row r="375" spans="2:14" x14ac:dyDescent="0.25">
      <c r="B375" s="3"/>
      <c r="C375" s="3"/>
      <c r="D375" s="3"/>
      <c r="E375" s="3"/>
      <c r="F375" s="3"/>
      <c r="G375" s="3"/>
      <c r="H375" s="3"/>
      <c r="I375" s="3"/>
      <c r="J375" s="3"/>
      <c r="K375" s="3"/>
      <c r="L375" s="3"/>
      <c r="M375" s="3"/>
      <c r="N375" s="3"/>
    </row>
    <row r="376" spans="2:14" x14ac:dyDescent="0.25">
      <c r="B376" s="3"/>
      <c r="C376" s="3"/>
      <c r="D376" s="3"/>
      <c r="E376" s="3"/>
      <c r="F376" s="3"/>
      <c r="G376" s="3"/>
      <c r="H376" s="3"/>
      <c r="I376" s="3"/>
      <c r="J376" s="3"/>
      <c r="K376" s="3"/>
      <c r="L376" s="3"/>
      <c r="M376" s="3"/>
      <c r="N376" s="3"/>
    </row>
    <row r="377" spans="2:14" x14ac:dyDescent="0.25">
      <c r="B377" s="3"/>
      <c r="C377" s="3"/>
      <c r="D377" s="3"/>
      <c r="E377" s="3"/>
      <c r="F377" s="3"/>
      <c r="G377" s="3"/>
      <c r="H377" s="3"/>
      <c r="I377" s="3"/>
      <c r="J377" s="3"/>
      <c r="K377" s="3"/>
      <c r="L377" s="3"/>
      <c r="M377" s="3"/>
      <c r="N377" s="3"/>
    </row>
    <row r="378" spans="2:14" x14ac:dyDescent="0.25">
      <c r="B378" s="3"/>
      <c r="C378" s="3"/>
      <c r="D378" s="3"/>
      <c r="E378" s="3"/>
      <c r="F378" s="3"/>
      <c r="G378" s="3"/>
      <c r="H378" s="3"/>
      <c r="I378" s="3"/>
      <c r="J378" s="3"/>
      <c r="K378" s="3"/>
      <c r="L378" s="3"/>
      <c r="M378" s="3"/>
      <c r="N378" s="3"/>
    </row>
    <row r="379" spans="2:14" x14ac:dyDescent="0.25">
      <c r="B379" s="3"/>
      <c r="C379" s="3"/>
      <c r="D379" s="3"/>
      <c r="E379" s="3"/>
      <c r="F379" s="3"/>
      <c r="G379" s="3"/>
      <c r="H379" s="3"/>
      <c r="I379" s="3"/>
      <c r="J379" s="3"/>
      <c r="K379" s="3"/>
      <c r="L379" s="3"/>
      <c r="M379" s="3"/>
      <c r="N379" s="3"/>
    </row>
    <row r="380" spans="2:14" x14ac:dyDescent="0.25">
      <c r="B380" s="3"/>
      <c r="C380" s="3"/>
      <c r="D380" s="3"/>
      <c r="E380" s="3"/>
      <c r="F380" s="3"/>
      <c r="G380" s="3"/>
      <c r="H380" s="3"/>
      <c r="I380" s="3"/>
      <c r="J380" s="3"/>
      <c r="K380" s="3"/>
      <c r="L380" s="3"/>
      <c r="M380" s="3"/>
      <c r="N380" s="3"/>
    </row>
    <row r="381" spans="2:14" x14ac:dyDescent="0.25">
      <c r="B381" s="3"/>
      <c r="C381" s="3"/>
      <c r="D381" s="3"/>
      <c r="E381" s="3"/>
      <c r="F381" s="3"/>
      <c r="G381" s="3"/>
      <c r="H381" s="3"/>
      <c r="I381" s="3"/>
      <c r="J381" s="3"/>
      <c r="K381" s="3"/>
      <c r="L381" s="3"/>
      <c r="M381" s="3"/>
      <c r="N381" s="3"/>
    </row>
    <row r="382" spans="2:14" x14ac:dyDescent="0.25">
      <c r="B382" s="3"/>
      <c r="C382" s="3"/>
      <c r="D382" s="3"/>
      <c r="E382" s="3"/>
      <c r="F382" s="3"/>
      <c r="G382" s="3"/>
      <c r="H382" s="3"/>
      <c r="I382" s="3"/>
      <c r="J382" s="3"/>
      <c r="K382" s="3"/>
      <c r="L382" s="3"/>
      <c r="M382" s="3"/>
      <c r="N382" s="3"/>
    </row>
    <row r="383" spans="2:14" x14ac:dyDescent="0.25">
      <c r="B383" s="3"/>
      <c r="C383" s="3"/>
      <c r="D383" s="3"/>
      <c r="E383" s="3"/>
      <c r="F383" s="3"/>
      <c r="G383" s="3"/>
      <c r="H383" s="3"/>
      <c r="I383" s="3"/>
      <c r="J383" s="3"/>
      <c r="K383" s="3"/>
      <c r="L383" s="3"/>
      <c r="M383" s="3"/>
      <c r="N383" s="3"/>
    </row>
    <row r="384" spans="2:14" x14ac:dyDescent="0.25">
      <c r="B384" s="3"/>
      <c r="C384" s="3"/>
      <c r="D384" s="3"/>
      <c r="E384" s="3"/>
      <c r="F384" s="3"/>
      <c r="G384" s="3"/>
      <c r="H384" s="3"/>
      <c r="I384" s="3"/>
      <c r="J384" s="3"/>
      <c r="K384" s="3"/>
      <c r="L384" s="3"/>
      <c r="M384" s="3"/>
      <c r="N384" s="3"/>
    </row>
    <row r="385" spans="2:14" x14ac:dyDescent="0.25">
      <c r="B385" s="3"/>
      <c r="C385" s="3"/>
      <c r="D385" s="3"/>
      <c r="E385" s="3"/>
      <c r="F385" s="3"/>
      <c r="G385" s="3"/>
      <c r="H385" s="3"/>
      <c r="I385" s="3"/>
      <c r="J385" s="3"/>
      <c r="K385" s="3"/>
      <c r="L385" s="3"/>
      <c r="M385" s="3"/>
      <c r="N385" s="3"/>
    </row>
    <row r="386" spans="2:14" x14ac:dyDescent="0.25">
      <c r="B386" s="3"/>
      <c r="C386" s="3"/>
      <c r="D386" s="3"/>
      <c r="E386" s="3"/>
      <c r="F386" s="3"/>
      <c r="G386" s="3"/>
      <c r="H386" s="3"/>
      <c r="I386" s="3"/>
      <c r="J386" s="3"/>
      <c r="K386" s="3"/>
      <c r="L386" s="3"/>
      <c r="M386" s="3"/>
      <c r="N386" s="3"/>
    </row>
    <row r="387" spans="2:14" x14ac:dyDescent="0.25">
      <c r="B387" s="3"/>
      <c r="C387" s="3"/>
      <c r="D387" s="3"/>
      <c r="E387" s="3"/>
      <c r="F387" s="3"/>
      <c r="G387" s="3"/>
      <c r="H387" s="3"/>
      <c r="I387" s="3"/>
      <c r="J387" s="3"/>
      <c r="K387" s="3"/>
      <c r="L387" s="3"/>
      <c r="M387" s="3"/>
      <c r="N387" s="3"/>
    </row>
    <row r="388" spans="2:14" x14ac:dyDescent="0.25">
      <c r="B388" s="3"/>
      <c r="C388" s="3"/>
      <c r="D388" s="3"/>
      <c r="E388" s="3"/>
      <c r="F388" s="3"/>
      <c r="G388" s="3"/>
      <c r="H388" s="3"/>
      <c r="I388" s="3"/>
      <c r="J388" s="3"/>
      <c r="K388" s="3"/>
      <c r="L388" s="3"/>
      <c r="M388" s="3"/>
      <c r="N388" s="3"/>
    </row>
    <row r="389" spans="2:14" x14ac:dyDescent="0.25">
      <c r="B389" s="3"/>
      <c r="C389" s="3"/>
      <c r="D389" s="3"/>
      <c r="E389" s="3"/>
      <c r="F389" s="3"/>
      <c r="G389" s="3"/>
      <c r="H389" s="3"/>
      <c r="I389" s="3"/>
      <c r="J389" s="3"/>
      <c r="K389" s="3"/>
      <c r="L389" s="3"/>
      <c r="M389" s="3"/>
      <c r="N389" s="3"/>
    </row>
    <row r="390" spans="2:14" x14ac:dyDescent="0.25">
      <c r="B390" s="3"/>
      <c r="C390" s="3"/>
      <c r="D390" s="3"/>
      <c r="E390" s="3"/>
      <c r="F390" s="3"/>
      <c r="G390" s="3"/>
      <c r="H390" s="3"/>
      <c r="I390" s="3"/>
      <c r="J390" s="3"/>
      <c r="K390" s="3"/>
      <c r="L390" s="3"/>
      <c r="M390" s="3"/>
      <c r="N390" s="3"/>
    </row>
    <row r="391" spans="2:14" x14ac:dyDescent="0.25">
      <c r="B391" s="3"/>
      <c r="C391" s="3"/>
      <c r="D391" s="3"/>
      <c r="E391" s="3"/>
      <c r="F391" s="3"/>
      <c r="G391" s="3"/>
      <c r="H391" s="3"/>
      <c r="I391" s="3"/>
      <c r="J391" s="3"/>
      <c r="K391" s="3"/>
      <c r="L391" s="3"/>
      <c r="M391" s="3"/>
      <c r="N391" s="3"/>
    </row>
    <row r="392" spans="2:14" x14ac:dyDescent="0.25">
      <c r="B392" s="3"/>
      <c r="C392" s="3"/>
      <c r="D392" s="3"/>
      <c r="E392" s="3"/>
      <c r="F392" s="3"/>
      <c r="G392" s="3"/>
      <c r="H392" s="3"/>
      <c r="I392" s="3"/>
      <c r="J392" s="3"/>
      <c r="K392" s="3"/>
      <c r="L392" s="3"/>
      <c r="M392" s="3"/>
      <c r="N392" s="3"/>
    </row>
    <row r="393" spans="2:14" x14ac:dyDescent="0.25">
      <c r="B393" s="3"/>
      <c r="C393" s="3"/>
      <c r="D393" s="3"/>
      <c r="E393" s="3"/>
      <c r="F393" s="3"/>
      <c r="G393" s="3"/>
      <c r="H393" s="3"/>
      <c r="I393" s="3"/>
      <c r="J393" s="3"/>
      <c r="K393" s="3"/>
      <c r="L393" s="3"/>
      <c r="M393" s="3"/>
      <c r="N393" s="3"/>
    </row>
    <row r="394" spans="2:14" x14ac:dyDescent="0.25">
      <c r="B394" s="3"/>
      <c r="C394" s="3"/>
      <c r="D394" s="3"/>
      <c r="E394" s="3"/>
      <c r="F394" s="3"/>
      <c r="G394" s="3"/>
      <c r="H394" s="3"/>
      <c r="I394" s="3"/>
      <c r="J394" s="3"/>
      <c r="K394" s="3"/>
      <c r="L394" s="3"/>
      <c r="M394" s="3"/>
      <c r="N394" s="3"/>
    </row>
    <row r="395" spans="2:14" x14ac:dyDescent="0.25">
      <c r="B395" s="3"/>
      <c r="C395" s="3"/>
      <c r="D395" s="3"/>
      <c r="E395" s="3"/>
      <c r="F395" s="3"/>
      <c r="G395" s="3"/>
      <c r="H395" s="3"/>
      <c r="I395" s="3"/>
      <c r="J395" s="3"/>
      <c r="K395" s="3"/>
      <c r="L395" s="3"/>
      <c r="M395" s="3"/>
      <c r="N395" s="3"/>
    </row>
    <row r="396" spans="2:14" x14ac:dyDescent="0.25">
      <c r="B396" s="3"/>
      <c r="C396" s="3"/>
      <c r="D396" s="3"/>
      <c r="E396" s="3"/>
      <c r="F396" s="3"/>
      <c r="G396" s="3"/>
      <c r="H396" s="3"/>
      <c r="I396" s="3"/>
      <c r="J396" s="3"/>
      <c r="K396" s="3"/>
      <c r="L396" s="3"/>
      <c r="M396" s="3"/>
      <c r="N396" s="3"/>
    </row>
    <row r="397" spans="2:14" x14ac:dyDescent="0.25">
      <c r="B397" s="3"/>
      <c r="C397" s="3"/>
      <c r="D397" s="3"/>
      <c r="E397" s="3"/>
      <c r="F397" s="3"/>
      <c r="G397" s="3"/>
      <c r="H397" s="3"/>
      <c r="I397" s="3"/>
      <c r="J397" s="3"/>
      <c r="K397" s="3"/>
      <c r="L397" s="3"/>
      <c r="M397" s="3"/>
      <c r="N397" s="3"/>
    </row>
    <row r="398" spans="2:14" x14ac:dyDescent="0.25">
      <c r="B398" s="3"/>
      <c r="C398" s="3"/>
      <c r="D398" s="3"/>
      <c r="E398" s="3"/>
      <c r="F398" s="3"/>
      <c r="G398" s="3"/>
      <c r="H398" s="3"/>
      <c r="I398" s="3"/>
      <c r="J398" s="3"/>
      <c r="K398" s="3"/>
      <c r="L398" s="3"/>
      <c r="M398" s="3"/>
      <c r="N398" s="3"/>
    </row>
    <row r="399" spans="2:14" x14ac:dyDescent="0.25">
      <c r="B399" s="3"/>
      <c r="C399" s="3"/>
      <c r="D399" s="3"/>
      <c r="E399" s="3"/>
      <c r="F399" s="3"/>
      <c r="G399" s="3"/>
      <c r="H399" s="3"/>
      <c r="I399" s="3"/>
      <c r="J399" s="3"/>
      <c r="K399" s="3"/>
      <c r="L399" s="3"/>
      <c r="M399" s="3"/>
      <c r="N399" s="3"/>
    </row>
  </sheetData>
  <pageMargins left="0.5" right="0.5" top="0.5" bottom="0.5" header="0.3" footer="0.3"/>
  <pageSetup paperSize="5" scale="56" fitToHeight="0" orientation="landscape" r:id="rId1"/>
  <headerFooter>
    <oddFooter>&amp;L&amp;8OneCare Vermont&amp;R&amp;8&amp;F, &amp;A</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T31"/>
  <sheetViews>
    <sheetView zoomScaleNormal="100" workbookViewId="0">
      <selection activeCell="A12" sqref="A12"/>
    </sheetView>
  </sheetViews>
  <sheetFormatPr defaultColWidth="9.28515625" defaultRowHeight="16.5" x14ac:dyDescent="0.3"/>
  <cols>
    <col min="1" max="1" width="9.140625" style="273"/>
    <col min="2" max="2" width="63.140625" style="272" customWidth="1"/>
    <col min="3" max="9" width="18.7109375" style="272" customWidth="1"/>
    <col min="10" max="16384" width="9.28515625" style="272"/>
  </cols>
  <sheetData>
    <row r="1" spans="1:20" s="15" customFormat="1" x14ac:dyDescent="0.3">
      <c r="A1" s="273"/>
      <c r="B1" s="13" t="s">
        <v>491</v>
      </c>
      <c r="C1" s="157"/>
      <c r="D1" s="157"/>
      <c r="E1" s="157"/>
      <c r="F1" s="157"/>
      <c r="G1" s="157"/>
      <c r="H1" s="157"/>
      <c r="I1" s="157"/>
      <c r="J1" s="157"/>
      <c r="K1" s="159"/>
      <c r="L1" s="159"/>
      <c r="M1" s="159"/>
      <c r="N1" s="159"/>
      <c r="O1" s="159"/>
      <c r="P1" s="159"/>
      <c r="Q1" s="159"/>
      <c r="R1" s="159"/>
      <c r="S1" s="159"/>
      <c r="T1" s="159"/>
    </row>
    <row r="2" spans="1:20" s="15" customFormat="1" x14ac:dyDescent="0.3">
      <c r="A2" s="273"/>
      <c r="B2" s="13" t="s">
        <v>826</v>
      </c>
      <c r="C2" s="157"/>
      <c r="D2" s="157"/>
      <c r="E2" s="157"/>
      <c r="F2" s="157"/>
      <c r="G2" s="157"/>
      <c r="H2" s="157"/>
      <c r="I2" s="157"/>
      <c r="J2" s="157"/>
      <c r="K2" s="159"/>
      <c r="L2" s="159"/>
      <c r="M2" s="159"/>
      <c r="N2" s="159"/>
      <c r="O2" s="159"/>
      <c r="P2" s="159"/>
      <c r="Q2" s="159"/>
      <c r="R2" s="159"/>
      <c r="S2" s="159"/>
      <c r="T2" s="159"/>
    </row>
    <row r="3" spans="1:20" s="520" customFormat="1" ht="30.75" x14ac:dyDescent="0.3">
      <c r="A3" s="519"/>
      <c r="C3" s="510" t="s">
        <v>38</v>
      </c>
      <c r="D3" s="511" t="s">
        <v>529</v>
      </c>
      <c r="E3" s="511" t="s">
        <v>530</v>
      </c>
      <c r="F3" s="511" t="s">
        <v>222</v>
      </c>
      <c r="G3" s="512" t="s">
        <v>596</v>
      </c>
      <c r="H3" s="511" t="s">
        <v>600</v>
      </c>
      <c r="I3" s="511" t="s">
        <v>230</v>
      </c>
    </row>
    <row r="4" spans="1:20" s="18" customFormat="1" ht="15" customHeight="1" x14ac:dyDescent="0.3">
      <c r="A4" s="273"/>
      <c r="B4" s="513" t="s">
        <v>601</v>
      </c>
      <c r="C4" s="508">
        <v>0</v>
      </c>
      <c r="D4" s="506">
        <v>5294625</v>
      </c>
      <c r="E4" s="506">
        <v>1375389</v>
      </c>
      <c r="F4" s="506">
        <v>0</v>
      </c>
      <c r="G4" s="506">
        <v>0</v>
      </c>
      <c r="H4" s="506">
        <v>0</v>
      </c>
      <c r="I4" s="506">
        <v>6670014</v>
      </c>
    </row>
    <row r="5" spans="1:20" s="18" customFormat="1" ht="15" customHeight="1" x14ac:dyDescent="0.3">
      <c r="A5" s="273"/>
      <c r="B5" s="513" t="s">
        <v>398</v>
      </c>
      <c r="C5" s="508">
        <v>0</v>
      </c>
      <c r="D5" s="506">
        <v>0</v>
      </c>
      <c r="E5" s="506">
        <v>0</v>
      </c>
      <c r="F5" s="506">
        <v>0</v>
      </c>
      <c r="G5" s="506">
        <v>0</v>
      </c>
      <c r="H5" s="506">
        <v>-106070.04078072052</v>
      </c>
      <c r="I5" s="506">
        <v>-106070.04078072052</v>
      </c>
    </row>
    <row r="6" spans="1:20" ht="15" customHeight="1" x14ac:dyDescent="0.3">
      <c r="B6" s="125" t="s">
        <v>231</v>
      </c>
      <c r="C6" s="507">
        <v>0</v>
      </c>
      <c r="D6" s="507">
        <v>5294625</v>
      </c>
      <c r="E6" s="507">
        <v>1375389</v>
      </c>
      <c r="F6" s="507">
        <v>0</v>
      </c>
      <c r="G6" s="507">
        <v>0</v>
      </c>
      <c r="H6" s="507">
        <v>-106070.04078072052</v>
      </c>
      <c r="I6" s="507">
        <v>6563943.9592192797</v>
      </c>
    </row>
    <row r="7" spans="1:20" ht="15" customHeight="1" x14ac:dyDescent="0.3">
      <c r="B7" s="126"/>
      <c r="C7" s="508"/>
      <c r="D7" s="508"/>
      <c r="E7" s="508"/>
      <c r="F7" s="508"/>
      <c r="G7" s="508"/>
      <c r="H7" s="508"/>
      <c r="I7" s="508"/>
    </row>
    <row r="8" spans="1:20" ht="15" customHeight="1" x14ac:dyDescent="0.3">
      <c r="B8" s="126" t="s">
        <v>605</v>
      </c>
      <c r="C8" s="508">
        <v>0</v>
      </c>
      <c r="D8" s="508">
        <v>0</v>
      </c>
      <c r="E8" s="508">
        <v>0</v>
      </c>
      <c r="F8" s="508">
        <v>0</v>
      </c>
      <c r="G8" s="508">
        <v>0</v>
      </c>
      <c r="H8" s="508">
        <v>0</v>
      </c>
      <c r="I8" s="508">
        <v>0</v>
      </c>
    </row>
    <row r="9" spans="1:20" ht="15" customHeight="1" x14ac:dyDescent="0.3">
      <c r="B9" s="126" t="s">
        <v>154</v>
      </c>
      <c r="C9" s="508">
        <v>0</v>
      </c>
      <c r="D9" s="508">
        <v>0</v>
      </c>
      <c r="E9" s="508">
        <v>0</v>
      </c>
      <c r="F9" s="508">
        <v>0</v>
      </c>
      <c r="G9" s="508">
        <v>0</v>
      </c>
      <c r="H9" s="508">
        <v>0</v>
      </c>
      <c r="I9" s="508">
        <v>0</v>
      </c>
    </row>
    <row r="10" spans="1:20" ht="15" customHeight="1" x14ac:dyDescent="0.3">
      <c r="B10" s="126" t="s">
        <v>606</v>
      </c>
      <c r="C10" s="508">
        <v>0</v>
      </c>
      <c r="D10" s="508">
        <v>0</v>
      </c>
      <c r="E10" s="508">
        <v>0</v>
      </c>
      <c r="F10" s="508">
        <v>0</v>
      </c>
      <c r="G10" s="508">
        <v>0</v>
      </c>
      <c r="H10" s="508">
        <v>0</v>
      </c>
      <c r="I10" s="508">
        <v>0</v>
      </c>
    </row>
    <row r="11" spans="1:20" ht="15" customHeight="1" x14ac:dyDescent="0.3">
      <c r="B11" s="126" t="s">
        <v>232</v>
      </c>
      <c r="C11" s="508">
        <v>0</v>
      </c>
      <c r="D11" s="508">
        <v>0</v>
      </c>
      <c r="E11" s="508">
        <v>0</v>
      </c>
      <c r="F11" s="508">
        <v>0</v>
      </c>
      <c r="G11" s="508">
        <v>0</v>
      </c>
      <c r="H11" s="508">
        <v>0</v>
      </c>
      <c r="I11" s="508">
        <v>0</v>
      </c>
    </row>
    <row r="12" spans="1:20" ht="15" customHeight="1" x14ac:dyDescent="0.3">
      <c r="B12" s="126" t="s">
        <v>233</v>
      </c>
      <c r="C12" s="508">
        <v>0</v>
      </c>
      <c r="D12" s="508">
        <v>0</v>
      </c>
      <c r="E12" s="508">
        <v>0</v>
      </c>
      <c r="F12" s="508">
        <v>0</v>
      </c>
      <c r="G12" s="508">
        <v>0</v>
      </c>
      <c r="H12" s="508">
        <v>0</v>
      </c>
      <c r="I12" s="508">
        <v>0</v>
      </c>
    </row>
    <row r="13" spans="1:20" ht="15" customHeight="1" x14ac:dyDescent="0.3">
      <c r="B13" s="126" t="s">
        <v>234</v>
      </c>
      <c r="C13" s="508">
        <v>0</v>
      </c>
      <c r="D13" s="508">
        <v>0</v>
      </c>
      <c r="E13" s="508">
        <v>0</v>
      </c>
      <c r="F13" s="508">
        <v>0</v>
      </c>
      <c r="G13" s="508">
        <v>0</v>
      </c>
      <c r="H13" s="508">
        <v>0</v>
      </c>
      <c r="I13" s="508">
        <v>0</v>
      </c>
    </row>
    <row r="14" spans="1:20" ht="15" customHeight="1" x14ac:dyDescent="0.3">
      <c r="B14" s="126" t="s">
        <v>602</v>
      </c>
      <c r="C14" s="508">
        <v>0</v>
      </c>
      <c r="D14" s="508">
        <v>0</v>
      </c>
      <c r="E14" s="508">
        <v>0</v>
      </c>
      <c r="F14" s="508">
        <v>0</v>
      </c>
      <c r="G14" s="508">
        <v>0</v>
      </c>
      <c r="H14" s="508">
        <v>60000</v>
      </c>
      <c r="I14" s="508">
        <v>60000</v>
      </c>
    </row>
    <row r="15" spans="1:20" ht="15" customHeight="1" x14ac:dyDescent="0.3">
      <c r="B15" s="126" t="s">
        <v>235</v>
      </c>
      <c r="C15" s="507">
        <v>0</v>
      </c>
      <c r="D15" s="507">
        <v>0</v>
      </c>
      <c r="E15" s="507">
        <v>0</v>
      </c>
      <c r="F15" s="507">
        <v>0</v>
      </c>
      <c r="G15" s="507">
        <v>0</v>
      </c>
      <c r="H15" s="507">
        <v>60000</v>
      </c>
      <c r="I15" s="507">
        <v>60000</v>
      </c>
    </row>
    <row r="16" spans="1:20" ht="15" customHeight="1" x14ac:dyDescent="0.3">
      <c r="B16" s="126" t="s">
        <v>236</v>
      </c>
      <c r="C16" s="508">
        <v>0</v>
      </c>
      <c r="D16" s="508">
        <v>0</v>
      </c>
      <c r="E16" s="508"/>
      <c r="F16" s="508">
        <v>0</v>
      </c>
      <c r="G16" s="508">
        <v>0</v>
      </c>
      <c r="H16" s="508"/>
      <c r="I16" s="508">
        <v>0</v>
      </c>
    </row>
    <row r="17" spans="1:9" ht="15" customHeight="1" thickBot="1" x14ac:dyDescent="0.35">
      <c r="B17" s="126" t="s">
        <v>237</v>
      </c>
      <c r="C17" s="509">
        <v>0</v>
      </c>
      <c r="D17" s="509">
        <v>5294625</v>
      </c>
      <c r="E17" s="509">
        <v>1375389</v>
      </c>
      <c r="F17" s="509">
        <v>0</v>
      </c>
      <c r="G17" s="509">
        <v>0</v>
      </c>
      <c r="H17" s="509">
        <v>-46070.040780720519</v>
      </c>
      <c r="I17" s="509">
        <v>6623943.9592192797</v>
      </c>
    </row>
    <row r="18" spans="1:9" ht="15" customHeight="1" thickTop="1" x14ac:dyDescent="0.3">
      <c r="B18" s="127"/>
      <c r="C18" s="516"/>
      <c r="D18" s="516"/>
      <c r="E18" s="516"/>
      <c r="F18" s="516"/>
      <c r="G18" s="516"/>
      <c r="H18" s="516"/>
      <c r="I18" s="517"/>
    </row>
    <row r="19" spans="1:9" s="8" customFormat="1" ht="15" customHeight="1" x14ac:dyDescent="0.3">
      <c r="A19" s="273"/>
      <c r="B19" s="128" t="s">
        <v>603</v>
      </c>
      <c r="C19" s="515">
        <v>0</v>
      </c>
      <c r="D19" s="515">
        <v>83315.328991933755</v>
      </c>
      <c r="E19" s="515">
        <v>16386.241222810251</v>
      </c>
      <c r="F19" s="515">
        <v>0</v>
      </c>
      <c r="G19" s="515">
        <v>0</v>
      </c>
      <c r="H19" s="515">
        <v>0</v>
      </c>
      <c r="I19" s="515">
        <v>99701.570214744002</v>
      </c>
    </row>
    <row r="20" spans="1:9" ht="15" customHeight="1" x14ac:dyDescent="0.3"/>
    <row r="21" spans="1:9" ht="15" customHeight="1" x14ac:dyDescent="0.3">
      <c r="B21" s="128" t="s">
        <v>604</v>
      </c>
      <c r="C21" s="130">
        <v>0</v>
      </c>
      <c r="D21" s="130">
        <v>0</v>
      </c>
      <c r="E21" s="130">
        <v>0</v>
      </c>
      <c r="F21" s="130">
        <v>0</v>
      </c>
      <c r="G21" s="130">
        <v>0</v>
      </c>
      <c r="H21" s="130">
        <v>0</v>
      </c>
      <c r="I21" s="130">
        <v>0</v>
      </c>
    </row>
    <row r="22" spans="1:9" ht="15" customHeight="1" x14ac:dyDescent="0.3"/>
    <row r="23" spans="1:9" ht="15" customHeight="1" x14ac:dyDescent="0.3">
      <c r="B23" s="272" t="s">
        <v>607</v>
      </c>
    </row>
    <row r="24" spans="1:9" ht="15" customHeight="1" x14ac:dyDescent="0.3"/>
    <row r="25" spans="1:9" ht="15" customHeight="1" x14ac:dyDescent="0.3"/>
    <row r="26" spans="1:9" ht="15" customHeight="1" x14ac:dyDescent="0.3"/>
    <row r="27" spans="1:9" ht="15" customHeight="1" x14ac:dyDescent="0.3"/>
    <row r="28" spans="1:9" ht="15" customHeight="1" x14ac:dyDescent="0.3"/>
    <row r="29" spans="1:9" ht="15" customHeight="1" x14ac:dyDescent="0.3"/>
    <row r="30" spans="1:9" ht="15" customHeight="1" x14ac:dyDescent="0.3"/>
    <row r="31" spans="1:9" ht="15" customHeight="1" x14ac:dyDescent="0.3"/>
  </sheetData>
  <pageMargins left="0.5" right="0.5" top="0.5" bottom="0.5" header="0.3" footer="0.3"/>
  <pageSetup scale="56" orientation="portrait" r:id="rId1"/>
  <headerFooter>
    <oddFooter>&amp;L&amp;8OneCare Vermont&amp;R&amp;8&amp;F, &amp;A</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T31"/>
  <sheetViews>
    <sheetView zoomScaleNormal="100" workbookViewId="0">
      <selection activeCell="A12" sqref="A12"/>
    </sheetView>
  </sheetViews>
  <sheetFormatPr defaultColWidth="9.28515625" defaultRowHeight="16.5" x14ac:dyDescent="0.3"/>
  <cols>
    <col min="1" max="1" width="9.140625" style="273"/>
    <col min="2" max="2" width="63.140625" style="272" customWidth="1"/>
    <col min="3" max="9" width="18.7109375" style="272" customWidth="1"/>
    <col min="10" max="16384" width="9.28515625" style="272"/>
  </cols>
  <sheetData>
    <row r="1" spans="1:20" s="15" customFormat="1" x14ac:dyDescent="0.3">
      <c r="A1" s="273"/>
      <c r="B1" s="13" t="s">
        <v>491</v>
      </c>
      <c r="C1" s="157"/>
      <c r="D1" s="157"/>
      <c r="E1" s="157"/>
      <c r="F1" s="157"/>
      <c r="G1" s="157"/>
      <c r="H1" s="157"/>
      <c r="I1" s="157"/>
      <c r="J1" s="157"/>
      <c r="K1" s="159"/>
      <c r="L1" s="159"/>
      <c r="M1" s="159"/>
      <c r="N1" s="159"/>
      <c r="O1" s="159"/>
      <c r="P1" s="159"/>
      <c r="Q1" s="159"/>
      <c r="R1" s="159"/>
      <c r="S1" s="159"/>
      <c r="T1" s="159"/>
    </row>
    <row r="2" spans="1:20" s="15" customFormat="1" x14ac:dyDescent="0.3">
      <c r="A2" s="273"/>
      <c r="B2" s="13" t="s">
        <v>827</v>
      </c>
      <c r="C2" s="157"/>
      <c r="D2" s="157"/>
      <c r="E2" s="157"/>
      <c r="F2" s="157"/>
      <c r="G2" s="157"/>
      <c r="H2" s="157"/>
      <c r="I2" s="157"/>
      <c r="J2" s="157"/>
      <c r="K2" s="159"/>
      <c r="L2" s="159"/>
      <c r="M2" s="159"/>
      <c r="N2" s="159"/>
      <c r="O2" s="159"/>
      <c r="P2" s="159"/>
      <c r="Q2" s="159"/>
      <c r="R2" s="159"/>
      <c r="S2" s="159"/>
      <c r="T2" s="159"/>
    </row>
    <row r="3" spans="1:20" s="520" customFormat="1" ht="30.75" x14ac:dyDescent="0.3">
      <c r="A3" s="519"/>
      <c r="C3" s="510" t="s">
        <v>38</v>
      </c>
      <c r="D3" s="511" t="s">
        <v>529</v>
      </c>
      <c r="E3" s="511" t="s">
        <v>530</v>
      </c>
      <c r="F3" s="511" t="s">
        <v>222</v>
      </c>
      <c r="G3" s="512" t="s">
        <v>596</v>
      </c>
      <c r="H3" s="511" t="s">
        <v>600</v>
      </c>
      <c r="I3" s="511" t="s">
        <v>230</v>
      </c>
    </row>
    <row r="4" spans="1:20" s="18" customFormat="1" ht="15" customHeight="1" x14ac:dyDescent="0.3">
      <c r="A4" s="273"/>
      <c r="B4" s="513" t="s">
        <v>601</v>
      </c>
      <c r="C4" s="508">
        <v>0</v>
      </c>
      <c r="D4" s="506">
        <v>3017445</v>
      </c>
      <c r="E4" s="506">
        <v>873423</v>
      </c>
      <c r="F4" s="506">
        <v>0</v>
      </c>
      <c r="G4" s="506">
        <v>0</v>
      </c>
      <c r="H4" s="506">
        <v>0</v>
      </c>
      <c r="I4" s="506">
        <v>3890868</v>
      </c>
    </row>
    <row r="5" spans="1:20" s="18" customFormat="1" ht="15" customHeight="1" x14ac:dyDescent="0.3">
      <c r="A5" s="273"/>
      <c r="B5" s="513" t="s">
        <v>398</v>
      </c>
      <c r="C5" s="508">
        <v>0</v>
      </c>
      <c r="D5" s="506">
        <v>0</v>
      </c>
      <c r="E5" s="506">
        <v>0</v>
      </c>
      <c r="F5" s="506">
        <v>0</v>
      </c>
      <c r="G5" s="506">
        <v>0</v>
      </c>
      <c r="H5" s="506">
        <v>-82127.569390308869</v>
      </c>
      <c r="I5" s="506">
        <v>-82127.569390308869</v>
      </c>
    </row>
    <row r="6" spans="1:20" ht="15" customHeight="1" x14ac:dyDescent="0.3">
      <c r="B6" s="125" t="s">
        <v>231</v>
      </c>
      <c r="C6" s="507">
        <v>0</v>
      </c>
      <c r="D6" s="507">
        <v>3017445</v>
      </c>
      <c r="E6" s="507">
        <v>873423</v>
      </c>
      <c r="F6" s="507">
        <v>0</v>
      </c>
      <c r="G6" s="507">
        <v>0</v>
      </c>
      <c r="H6" s="507">
        <v>-82127.569390308869</v>
      </c>
      <c r="I6" s="507">
        <v>3808740.430609691</v>
      </c>
    </row>
    <row r="7" spans="1:20" ht="15" customHeight="1" x14ac:dyDescent="0.3">
      <c r="B7" s="126"/>
      <c r="C7" s="508"/>
      <c r="D7" s="508"/>
      <c r="E7" s="508"/>
      <c r="F7" s="508"/>
      <c r="G7" s="508"/>
      <c r="H7" s="508"/>
      <c r="I7" s="508"/>
    </row>
    <row r="8" spans="1:20" ht="15" customHeight="1" x14ac:dyDescent="0.3">
      <c r="B8" s="126" t="s">
        <v>605</v>
      </c>
      <c r="C8" s="508">
        <v>0</v>
      </c>
      <c r="D8" s="508">
        <v>0</v>
      </c>
      <c r="E8" s="508">
        <v>0</v>
      </c>
      <c r="F8" s="508">
        <v>0</v>
      </c>
      <c r="G8" s="508">
        <v>0</v>
      </c>
      <c r="H8" s="508">
        <v>0</v>
      </c>
      <c r="I8" s="508">
        <v>0</v>
      </c>
    </row>
    <row r="9" spans="1:20" ht="15" customHeight="1" x14ac:dyDescent="0.3">
      <c r="B9" s="126" t="s">
        <v>154</v>
      </c>
      <c r="C9" s="508">
        <v>0</v>
      </c>
      <c r="D9" s="508">
        <v>0</v>
      </c>
      <c r="E9" s="508">
        <v>0</v>
      </c>
      <c r="F9" s="508">
        <v>5004.6984000000011</v>
      </c>
      <c r="G9" s="508">
        <v>0</v>
      </c>
      <c r="H9" s="508">
        <v>0</v>
      </c>
      <c r="I9" s="508">
        <v>5004.6984000000011</v>
      </c>
    </row>
    <row r="10" spans="1:20" ht="15" customHeight="1" x14ac:dyDescent="0.3">
      <c r="B10" s="126" t="s">
        <v>606</v>
      </c>
      <c r="C10" s="508">
        <v>0</v>
      </c>
      <c r="D10" s="508">
        <v>0</v>
      </c>
      <c r="E10" s="508">
        <v>0</v>
      </c>
      <c r="F10" s="508">
        <v>651.76572239999996</v>
      </c>
      <c r="G10" s="508">
        <v>0</v>
      </c>
      <c r="H10" s="508">
        <v>0</v>
      </c>
      <c r="I10" s="508">
        <v>651.76572239999996</v>
      </c>
    </row>
    <row r="11" spans="1:20" ht="15" customHeight="1" x14ac:dyDescent="0.3">
      <c r="B11" s="126" t="s">
        <v>232</v>
      </c>
      <c r="C11" s="508">
        <v>0</v>
      </c>
      <c r="D11" s="508">
        <v>0</v>
      </c>
      <c r="E11" s="508">
        <v>0</v>
      </c>
      <c r="F11" s="508">
        <v>0</v>
      </c>
      <c r="G11" s="508">
        <v>0</v>
      </c>
      <c r="H11" s="508">
        <v>0</v>
      </c>
      <c r="I11" s="508">
        <v>0</v>
      </c>
    </row>
    <row r="12" spans="1:20" ht="15" customHeight="1" x14ac:dyDescent="0.3">
      <c r="B12" s="126" t="s">
        <v>233</v>
      </c>
      <c r="C12" s="508">
        <v>0</v>
      </c>
      <c r="D12" s="508">
        <v>0</v>
      </c>
      <c r="E12" s="508">
        <v>0</v>
      </c>
      <c r="F12" s="508">
        <v>0</v>
      </c>
      <c r="G12" s="508">
        <v>0</v>
      </c>
      <c r="H12" s="508">
        <v>0</v>
      </c>
      <c r="I12" s="508">
        <v>0</v>
      </c>
    </row>
    <row r="13" spans="1:20" ht="15" customHeight="1" x14ac:dyDescent="0.3">
      <c r="B13" s="126" t="s">
        <v>234</v>
      </c>
      <c r="C13" s="508">
        <v>0</v>
      </c>
      <c r="D13" s="508">
        <v>0</v>
      </c>
      <c r="E13" s="508">
        <v>0</v>
      </c>
      <c r="F13" s="508">
        <v>0</v>
      </c>
      <c r="G13" s="508">
        <v>0</v>
      </c>
      <c r="H13" s="508">
        <v>0</v>
      </c>
      <c r="I13" s="508">
        <v>0</v>
      </c>
    </row>
    <row r="14" spans="1:20" ht="15" customHeight="1" x14ac:dyDescent="0.3">
      <c r="B14" s="126" t="s">
        <v>602</v>
      </c>
      <c r="C14" s="508">
        <v>0</v>
      </c>
      <c r="D14" s="508">
        <v>0</v>
      </c>
      <c r="E14" s="508">
        <v>0</v>
      </c>
      <c r="F14" s="508">
        <v>0</v>
      </c>
      <c r="G14" s="508">
        <v>0</v>
      </c>
      <c r="H14" s="508">
        <v>60000</v>
      </c>
      <c r="I14" s="508">
        <v>60000</v>
      </c>
    </row>
    <row r="15" spans="1:20" ht="15" customHeight="1" x14ac:dyDescent="0.3">
      <c r="B15" s="126" t="s">
        <v>235</v>
      </c>
      <c r="C15" s="507">
        <v>0</v>
      </c>
      <c r="D15" s="507">
        <v>0</v>
      </c>
      <c r="E15" s="507">
        <v>0</v>
      </c>
      <c r="F15" s="507">
        <v>5656.4641224000006</v>
      </c>
      <c r="G15" s="507">
        <v>0</v>
      </c>
      <c r="H15" s="507">
        <v>60000</v>
      </c>
      <c r="I15" s="507">
        <v>65656.464122400008</v>
      </c>
    </row>
    <row r="16" spans="1:20" ht="15" customHeight="1" x14ac:dyDescent="0.3">
      <c r="B16" s="126" t="s">
        <v>236</v>
      </c>
      <c r="C16" s="508">
        <v>0</v>
      </c>
      <c r="D16" s="508">
        <v>0</v>
      </c>
      <c r="E16" s="508"/>
      <c r="F16" s="508">
        <v>0</v>
      </c>
      <c r="G16" s="508">
        <v>0</v>
      </c>
      <c r="H16" s="508"/>
      <c r="I16" s="508">
        <v>0</v>
      </c>
    </row>
    <row r="17" spans="1:9" ht="15" customHeight="1" thickBot="1" x14ac:dyDescent="0.35">
      <c r="B17" s="126" t="s">
        <v>237</v>
      </c>
      <c r="C17" s="509">
        <v>0</v>
      </c>
      <c r="D17" s="509">
        <v>3017445</v>
      </c>
      <c r="E17" s="509">
        <v>873423</v>
      </c>
      <c r="F17" s="509">
        <v>5656.4641224000006</v>
      </c>
      <c r="G17" s="509">
        <v>0</v>
      </c>
      <c r="H17" s="509">
        <v>-22127.569390308869</v>
      </c>
      <c r="I17" s="509">
        <v>3874396.8947320911</v>
      </c>
    </row>
    <row r="18" spans="1:9" ht="15" customHeight="1" thickTop="1" x14ac:dyDescent="0.3">
      <c r="B18" s="127"/>
      <c r="C18" s="516"/>
      <c r="D18" s="516"/>
      <c r="E18" s="516"/>
      <c r="F18" s="516"/>
      <c r="G18" s="516"/>
      <c r="H18" s="516"/>
      <c r="I18" s="517"/>
    </row>
    <row r="19" spans="1:9" s="8" customFormat="1" ht="15" customHeight="1" x14ac:dyDescent="0.3">
      <c r="A19" s="273"/>
      <c r="B19" s="128" t="s">
        <v>603</v>
      </c>
      <c r="C19" s="515">
        <v>0</v>
      </c>
      <c r="D19" s="515">
        <v>162466.0483702746</v>
      </c>
      <c r="E19" s="515">
        <v>18735.21880742726</v>
      </c>
      <c r="F19" s="515">
        <v>0</v>
      </c>
      <c r="G19" s="515">
        <v>0</v>
      </c>
      <c r="H19" s="515">
        <v>0</v>
      </c>
      <c r="I19" s="515">
        <v>181201.26717770187</v>
      </c>
    </row>
    <row r="20" spans="1:9" ht="15" customHeight="1" x14ac:dyDescent="0.3"/>
    <row r="21" spans="1:9" ht="15" customHeight="1" x14ac:dyDescent="0.3">
      <c r="B21" s="128" t="s">
        <v>604</v>
      </c>
      <c r="C21" s="130">
        <v>0</v>
      </c>
      <c r="D21" s="130">
        <v>0</v>
      </c>
      <c r="E21" s="130">
        <v>0</v>
      </c>
      <c r="F21" s="130">
        <v>140.4</v>
      </c>
      <c r="G21" s="130">
        <v>0</v>
      </c>
      <c r="H21" s="130">
        <v>0</v>
      </c>
      <c r="I21" s="130">
        <v>140.4</v>
      </c>
    </row>
    <row r="22" spans="1:9" ht="15" customHeight="1" x14ac:dyDescent="0.3"/>
    <row r="23" spans="1:9" ht="15" customHeight="1" x14ac:dyDescent="0.3">
      <c r="B23" s="272" t="s">
        <v>607</v>
      </c>
    </row>
    <row r="24" spans="1:9" ht="15" customHeight="1" x14ac:dyDescent="0.3"/>
    <row r="25" spans="1:9" ht="15" customHeight="1" x14ac:dyDescent="0.3"/>
    <row r="26" spans="1:9" ht="15" customHeight="1" x14ac:dyDescent="0.3"/>
    <row r="27" spans="1:9" ht="15" customHeight="1" x14ac:dyDescent="0.3"/>
    <row r="28" spans="1:9" ht="15" customHeight="1" x14ac:dyDescent="0.3"/>
    <row r="29" spans="1:9" ht="15" customHeight="1" x14ac:dyDescent="0.3"/>
    <row r="30" spans="1:9" ht="15" customHeight="1" x14ac:dyDescent="0.3"/>
    <row r="31" spans="1:9" ht="15" customHeight="1" x14ac:dyDescent="0.3"/>
  </sheetData>
  <pageMargins left="0.5" right="0.5" top="0.5" bottom="0.5" header="0.3" footer="0.3"/>
  <pageSetup scale="56" orientation="portrait" r:id="rId1"/>
  <headerFooter>
    <oddFooter>&amp;L&amp;8OneCare Vermont&amp;R&amp;8&amp;F, &amp;A</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T31"/>
  <sheetViews>
    <sheetView zoomScaleNormal="100" workbookViewId="0">
      <selection activeCell="A12" sqref="A12"/>
    </sheetView>
  </sheetViews>
  <sheetFormatPr defaultColWidth="9.28515625" defaultRowHeight="16.5" x14ac:dyDescent="0.3"/>
  <cols>
    <col min="1" max="1" width="9.140625" style="273"/>
    <col min="2" max="2" width="63.140625" style="272" customWidth="1"/>
    <col min="3" max="9" width="18.7109375" style="272" customWidth="1"/>
    <col min="10" max="16384" width="9.28515625" style="272"/>
  </cols>
  <sheetData>
    <row r="1" spans="1:20" s="15" customFormat="1" x14ac:dyDescent="0.3">
      <c r="A1" s="273"/>
      <c r="B1" s="13" t="s">
        <v>491</v>
      </c>
      <c r="C1" s="157"/>
      <c r="D1" s="157"/>
      <c r="E1" s="157"/>
      <c r="F1" s="157"/>
      <c r="G1" s="157"/>
      <c r="H1" s="157"/>
      <c r="I1" s="157"/>
      <c r="J1" s="157"/>
      <c r="K1" s="159"/>
      <c r="L1" s="159"/>
      <c r="M1" s="159"/>
      <c r="N1" s="159"/>
      <c r="O1" s="159"/>
      <c r="P1" s="159"/>
      <c r="Q1" s="159"/>
      <c r="R1" s="159"/>
      <c r="S1" s="159"/>
      <c r="T1" s="159"/>
    </row>
    <row r="2" spans="1:20" s="15" customFormat="1" x14ac:dyDescent="0.3">
      <c r="A2" s="273"/>
      <c r="B2" s="13" t="s">
        <v>828</v>
      </c>
      <c r="C2" s="157"/>
      <c r="D2" s="157"/>
      <c r="E2" s="157"/>
      <c r="F2" s="157"/>
      <c r="G2" s="157"/>
      <c r="H2" s="157"/>
      <c r="I2" s="157"/>
      <c r="J2" s="157"/>
      <c r="K2" s="159"/>
      <c r="L2" s="159"/>
      <c r="M2" s="159"/>
      <c r="N2" s="159"/>
      <c r="O2" s="159"/>
      <c r="P2" s="159"/>
      <c r="Q2" s="159"/>
      <c r="R2" s="159"/>
      <c r="S2" s="159"/>
      <c r="T2" s="159"/>
    </row>
    <row r="3" spans="1:20" s="520" customFormat="1" ht="30.75" x14ac:dyDescent="0.3">
      <c r="A3" s="519"/>
      <c r="C3" s="510" t="s">
        <v>38</v>
      </c>
      <c r="D3" s="511" t="s">
        <v>529</v>
      </c>
      <c r="E3" s="511" t="s">
        <v>530</v>
      </c>
      <c r="F3" s="511" t="s">
        <v>222</v>
      </c>
      <c r="G3" s="512" t="s">
        <v>596</v>
      </c>
      <c r="H3" s="511" t="s">
        <v>600</v>
      </c>
      <c r="I3" s="511" t="s">
        <v>230</v>
      </c>
    </row>
    <row r="4" spans="1:20" s="18" customFormat="1" ht="15" customHeight="1" x14ac:dyDescent="0.3">
      <c r="A4" s="273"/>
      <c r="B4" s="513" t="s">
        <v>601</v>
      </c>
      <c r="C4" s="508">
        <v>44259132</v>
      </c>
      <c r="D4" s="506">
        <v>14878778</v>
      </c>
      <c r="E4" s="506">
        <v>3360352</v>
      </c>
      <c r="F4" s="506">
        <v>0</v>
      </c>
      <c r="G4" s="506">
        <v>0</v>
      </c>
      <c r="H4" s="506">
        <v>0</v>
      </c>
      <c r="I4" s="506">
        <v>62498262</v>
      </c>
    </row>
    <row r="5" spans="1:20" s="18" customFormat="1" ht="15" customHeight="1" x14ac:dyDescent="0.3">
      <c r="A5" s="273"/>
      <c r="B5" s="513" t="s">
        <v>398</v>
      </c>
      <c r="C5" s="508">
        <v>0</v>
      </c>
      <c r="D5" s="506">
        <v>0</v>
      </c>
      <c r="E5" s="506">
        <v>0</v>
      </c>
      <c r="F5" s="506">
        <v>0</v>
      </c>
      <c r="G5" s="506">
        <v>0</v>
      </c>
      <c r="H5" s="506">
        <v>-895558.57947189873</v>
      </c>
      <c r="I5" s="506">
        <v>-895558.57947189873</v>
      </c>
    </row>
    <row r="6" spans="1:20" ht="15" customHeight="1" x14ac:dyDescent="0.3">
      <c r="B6" s="125" t="s">
        <v>231</v>
      </c>
      <c r="C6" s="507">
        <v>44259132</v>
      </c>
      <c r="D6" s="507">
        <v>14878778</v>
      </c>
      <c r="E6" s="507">
        <v>3360352</v>
      </c>
      <c r="F6" s="507">
        <v>0</v>
      </c>
      <c r="G6" s="507">
        <v>0</v>
      </c>
      <c r="H6" s="507">
        <v>-895558.57947189873</v>
      </c>
      <c r="I6" s="507">
        <v>61602703.420528099</v>
      </c>
    </row>
    <row r="7" spans="1:20" ht="15" customHeight="1" x14ac:dyDescent="0.3">
      <c r="B7" s="126"/>
      <c r="C7" s="508"/>
      <c r="D7" s="508"/>
      <c r="E7" s="508"/>
      <c r="F7" s="508"/>
      <c r="G7" s="508"/>
      <c r="H7" s="508"/>
      <c r="I7" s="508"/>
    </row>
    <row r="8" spans="1:20" ht="15" customHeight="1" x14ac:dyDescent="0.3">
      <c r="B8" s="126" t="s">
        <v>605</v>
      </c>
      <c r="C8" s="508">
        <v>0</v>
      </c>
      <c r="D8" s="508">
        <v>0</v>
      </c>
      <c r="E8" s="508">
        <v>0</v>
      </c>
      <c r="F8" s="508">
        <v>0</v>
      </c>
      <c r="G8" s="508">
        <v>0</v>
      </c>
      <c r="H8" s="508">
        <v>0</v>
      </c>
      <c r="I8" s="508">
        <v>0</v>
      </c>
    </row>
    <row r="9" spans="1:20" ht="15" customHeight="1" x14ac:dyDescent="0.3">
      <c r="B9" s="126" t="s">
        <v>154</v>
      </c>
      <c r="C9" s="508">
        <v>0</v>
      </c>
      <c r="D9" s="508">
        <v>0</v>
      </c>
      <c r="E9" s="508">
        <v>0</v>
      </c>
      <c r="F9" s="508">
        <v>0</v>
      </c>
      <c r="G9" s="508">
        <v>0</v>
      </c>
      <c r="H9" s="508">
        <v>0</v>
      </c>
      <c r="I9" s="508">
        <v>0</v>
      </c>
    </row>
    <row r="10" spans="1:20" ht="15" customHeight="1" x14ac:dyDescent="0.3">
      <c r="B10" s="126" t="s">
        <v>606</v>
      </c>
      <c r="C10" s="508">
        <v>0</v>
      </c>
      <c r="D10" s="508">
        <v>0</v>
      </c>
      <c r="E10" s="508">
        <v>0</v>
      </c>
      <c r="F10" s="508">
        <v>0</v>
      </c>
      <c r="G10" s="508">
        <v>0</v>
      </c>
      <c r="H10" s="508">
        <v>0</v>
      </c>
      <c r="I10" s="508">
        <v>0</v>
      </c>
    </row>
    <row r="11" spans="1:20" ht="15" customHeight="1" x14ac:dyDescent="0.3">
      <c r="B11" s="126" t="s">
        <v>232</v>
      </c>
      <c r="C11" s="508">
        <v>0</v>
      </c>
      <c r="D11" s="508">
        <v>0</v>
      </c>
      <c r="E11" s="508">
        <v>0</v>
      </c>
      <c r="F11" s="508">
        <v>0</v>
      </c>
      <c r="G11" s="508">
        <v>0</v>
      </c>
      <c r="H11" s="508">
        <v>263640.36</v>
      </c>
      <c r="I11" s="508">
        <v>263640.36</v>
      </c>
    </row>
    <row r="12" spans="1:20" ht="15" customHeight="1" x14ac:dyDescent="0.3">
      <c r="B12" s="126" t="s">
        <v>233</v>
      </c>
      <c r="C12" s="508">
        <v>0</v>
      </c>
      <c r="D12" s="508">
        <v>0</v>
      </c>
      <c r="E12" s="508">
        <v>0</v>
      </c>
      <c r="F12" s="508">
        <v>0</v>
      </c>
      <c r="G12" s="508">
        <v>0</v>
      </c>
      <c r="H12" s="508">
        <v>0</v>
      </c>
      <c r="I12" s="508">
        <v>0</v>
      </c>
    </row>
    <row r="13" spans="1:20" ht="15" customHeight="1" x14ac:dyDescent="0.3">
      <c r="B13" s="126" t="s">
        <v>234</v>
      </c>
      <c r="C13" s="508">
        <v>0</v>
      </c>
      <c r="D13" s="508">
        <v>0</v>
      </c>
      <c r="E13" s="508">
        <v>0</v>
      </c>
      <c r="F13" s="508">
        <v>0</v>
      </c>
      <c r="G13" s="508">
        <v>0</v>
      </c>
      <c r="H13" s="508">
        <v>0</v>
      </c>
      <c r="I13" s="508">
        <v>0</v>
      </c>
    </row>
    <row r="14" spans="1:20" ht="15" customHeight="1" x14ac:dyDescent="0.3">
      <c r="B14" s="126" t="s">
        <v>602</v>
      </c>
      <c r="C14" s="508">
        <v>0</v>
      </c>
      <c r="D14" s="508">
        <v>0</v>
      </c>
      <c r="E14" s="508">
        <v>0</v>
      </c>
      <c r="F14" s="508">
        <v>0</v>
      </c>
      <c r="G14" s="508">
        <v>0</v>
      </c>
      <c r="H14" s="508">
        <v>60000</v>
      </c>
      <c r="I14" s="508">
        <v>60000</v>
      </c>
    </row>
    <row r="15" spans="1:20" ht="15" customHeight="1" x14ac:dyDescent="0.3">
      <c r="B15" s="126" t="s">
        <v>235</v>
      </c>
      <c r="C15" s="507">
        <v>0</v>
      </c>
      <c r="D15" s="507">
        <v>0</v>
      </c>
      <c r="E15" s="507">
        <v>0</v>
      </c>
      <c r="F15" s="507">
        <v>0</v>
      </c>
      <c r="G15" s="507">
        <v>0</v>
      </c>
      <c r="H15" s="507">
        <v>323640.36</v>
      </c>
      <c r="I15" s="507">
        <v>323640.36</v>
      </c>
    </row>
    <row r="16" spans="1:20" ht="15" customHeight="1" x14ac:dyDescent="0.3">
      <c r="B16" s="126" t="s">
        <v>236</v>
      </c>
      <c r="C16" s="508">
        <v>0</v>
      </c>
      <c r="D16" s="508">
        <v>0</v>
      </c>
      <c r="E16" s="508"/>
      <c r="F16" s="508">
        <v>0</v>
      </c>
      <c r="G16" s="508">
        <v>0</v>
      </c>
      <c r="H16" s="508"/>
      <c r="I16" s="508">
        <v>0</v>
      </c>
    </row>
    <row r="17" spans="1:9" ht="15" customHeight="1" thickBot="1" x14ac:dyDescent="0.35">
      <c r="B17" s="126" t="s">
        <v>237</v>
      </c>
      <c r="C17" s="509">
        <v>44259132</v>
      </c>
      <c r="D17" s="509">
        <v>14878778</v>
      </c>
      <c r="E17" s="509">
        <v>3360352</v>
      </c>
      <c r="F17" s="509">
        <v>0</v>
      </c>
      <c r="G17" s="509">
        <v>0</v>
      </c>
      <c r="H17" s="509">
        <v>-571918.21947189874</v>
      </c>
      <c r="I17" s="509">
        <v>61926343.780528098</v>
      </c>
    </row>
    <row r="18" spans="1:9" ht="15" customHeight="1" thickTop="1" x14ac:dyDescent="0.3">
      <c r="B18" s="127"/>
      <c r="C18" s="516"/>
      <c r="D18" s="516"/>
      <c r="E18" s="516"/>
      <c r="F18" s="516"/>
      <c r="G18" s="516"/>
      <c r="H18" s="516"/>
      <c r="I18" s="517"/>
    </row>
    <row r="19" spans="1:9" s="8" customFormat="1" ht="15" customHeight="1" x14ac:dyDescent="0.3">
      <c r="A19" s="273"/>
      <c r="B19" s="128" t="s">
        <v>603</v>
      </c>
      <c r="C19" s="515">
        <v>756615.95596865227</v>
      </c>
      <c r="D19" s="515">
        <v>397581.39777766995</v>
      </c>
      <c r="E19" s="515">
        <v>62431.862068254588</v>
      </c>
      <c r="F19" s="515">
        <v>0</v>
      </c>
      <c r="G19" s="515">
        <v>0</v>
      </c>
      <c r="H19" s="515">
        <v>0</v>
      </c>
      <c r="I19" s="515">
        <v>1216629.2158145767</v>
      </c>
    </row>
    <row r="20" spans="1:9" ht="15" customHeight="1" x14ac:dyDescent="0.3"/>
    <row r="21" spans="1:9" ht="15" customHeight="1" x14ac:dyDescent="0.3">
      <c r="B21" s="128" t="s">
        <v>604</v>
      </c>
      <c r="C21" s="130">
        <v>0</v>
      </c>
      <c r="D21" s="130">
        <v>0</v>
      </c>
      <c r="E21" s="130">
        <v>0</v>
      </c>
      <c r="F21" s="130">
        <v>0</v>
      </c>
      <c r="G21" s="130">
        <v>0</v>
      </c>
      <c r="H21" s="130">
        <v>0</v>
      </c>
      <c r="I21" s="130">
        <v>0</v>
      </c>
    </row>
    <row r="22" spans="1:9" ht="15" customHeight="1" x14ac:dyDescent="0.3"/>
    <row r="23" spans="1:9" ht="15" customHeight="1" x14ac:dyDescent="0.3">
      <c r="B23" s="272" t="s">
        <v>607</v>
      </c>
    </row>
    <row r="24" spans="1:9" ht="15" customHeight="1" x14ac:dyDescent="0.3"/>
    <row r="25" spans="1:9" ht="15" customHeight="1" x14ac:dyDescent="0.3"/>
    <row r="26" spans="1:9" ht="15" customHeight="1" x14ac:dyDescent="0.3"/>
    <row r="27" spans="1:9" ht="15" customHeight="1" x14ac:dyDescent="0.3"/>
    <row r="28" spans="1:9" ht="15" customHeight="1" x14ac:dyDescent="0.3"/>
    <row r="29" spans="1:9" ht="15" customHeight="1" x14ac:dyDescent="0.3"/>
    <row r="30" spans="1:9" ht="15" customHeight="1" x14ac:dyDescent="0.3"/>
    <row r="31" spans="1:9" ht="15" customHeight="1" x14ac:dyDescent="0.3"/>
  </sheetData>
  <pageMargins left="0.5" right="0.5" top="0.5" bottom="0.5" header="0.3" footer="0.3"/>
  <pageSetup scale="56" orientation="portrait" r:id="rId1"/>
  <headerFooter>
    <oddFooter>&amp;L&amp;8OneCare Vermont&amp;R&amp;8&amp;F, &amp;A</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T31"/>
  <sheetViews>
    <sheetView zoomScaleNormal="100" workbookViewId="0">
      <selection activeCell="A12" sqref="A12"/>
    </sheetView>
  </sheetViews>
  <sheetFormatPr defaultColWidth="9.28515625" defaultRowHeight="16.5" x14ac:dyDescent="0.3"/>
  <cols>
    <col min="1" max="1" width="9.140625" style="273"/>
    <col min="2" max="2" width="63.140625" style="272" customWidth="1"/>
    <col min="3" max="9" width="18.7109375" style="272" customWidth="1"/>
    <col min="10" max="16384" width="9.28515625" style="272"/>
  </cols>
  <sheetData>
    <row r="1" spans="1:20" s="15" customFormat="1" x14ac:dyDescent="0.3">
      <c r="A1" s="273"/>
      <c r="B1" s="13" t="s">
        <v>491</v>
      </c>
      <c r="C1" s="157"/>
      <c r="D1" s="157"/>
      <c r="E1" s="157"/>
      <c r="F1" s="157"/>
      <c r="G1" s="157"/>
      <c r="H1" s="157"/>
      <c r="I1" s="157"/>
      <c r="J1" s="157"/>
      <c r="K1" s="159"/>
      <c r="L1" s="159"/>
      <c r="M1" s="159"/>
      <c r="N1" s="159"/>
      <c r="O1" s="159"/>
      <c r="P1" s="159"/>
      <c r="Q1" s="159"/>
      <c r="R1" s="159"/>
      <c r="S1" s="159"/>
      <c r="T1" s="159"/>
    </row>
    <row r="2" spans="1:20" s="15" customFormat="1" x14ac:dyDescent="0.3">
      <c r="A2" s="273"/>
      <c r="B2" s="13" t="s">
        <v>829</v>
      </c>
      <c r="C2" s="157"/>
      <c r="D2" s="157"/>
      <c r="E2" s="157"/>
      <c r="F2" s="157"/>
      <c r="G2" s="157"/>
      <c r="H2" s="157"/>
      <c r="I2" s="157"/>
      <c r="J2" s="157"/>
      <c r="K2" s="159"/>
      <c r="L2" s="159"/>
      <c r="M2" s="159"/>
      <c r="N2" s="159"/>
      <c r="O2" s="159"/>
      <c r="P2" s="159"/>
      <c r="Q2" s="159"/>
      <c r="R2" s="159"/>
      <c r="S2" s="159"/>
      <c r="T2" s="159"/>
    </row>
    <row r="3" spans="1:20" s="520" customFormat="1" ht="30.75" x14ac:dyDescent="0.3">
      <c r="A3" s="519"/>
      <c r="C3" s="510" t="s">
        <v>38</v>
      </c>
      <c r="D3" s="511" t="s">
        <v>529</v>
      </c>
      <c r="E3" s="511" t="s">
        <v>530</v>
      </c>
      <c r="F3" s="511" t="s">
        <v>222</v>
      </c>
      <c r="G3" s="512" t="s">
        <v>596</v>
      </c>
      <c r="H3" s="511" t="s">
        <v>600</v>
      </c>
      <c r="I3" s="511" t="s">
        <v>230</v>
      </c>
    </row>
    <row r="4" spans="1:20" s="18" customFormat="1" ht="15" customHeight="1" x14ac:dyDescent="0.3">
      <c r="A4" s="273"/>
      <c r="B4" s="513" t="s">
        <v>601</v>
      </c>
      <c r="C4" s="508">
        <v>0</v>
      </c>
      <c r="D4" s="506">
        <v>8158679</v>
      </c>
      <c r="E4" s="506">
        <v>1361311</v>
      </c>
      <c r="F4" s="506">
        <v>0</v>
      </c>
      <c r="G4" s="506">
        <v>0</v>
      </c>
      <c r="H4" s="506">
        <v>0</v>
      </c>
      <c r="I4" s="506">
        <v>9519990</v>
      </c>
    </row>
    <row r="5" spans="1:20" s="18" customFormat="1" ht="15" customHeight="1" x14ac:dyDescent="0.3">
      <c r="A5" s="273"/>
      <c r="B5" s="513" t="s">
        <v>398</v>
      </c>
      <c r="C5" s="508">
        <v>0</v>
      </c>
      <c r="D5" s="506">
        <v>0</v>
      </c>
      <c r="E5" s="506">
        <v>0</v>
      </c>
      <c r="F5" s="506">
        <v>0</v>
      </c>
      <c r="G5" s="506">
        <v>0</v>
      </c>
      <c r="H5" s="506">
        <v>-499666.33334353543</v>
      </c>
      <c r="I5" s="506">
        <v>-499666.33334353543</v>
      </c>
    </row>
    <row r="6" spans="1:20" ht="15" customHeight="1" x14ac:dyDescent="0.3">
      <c r="B6" s="125" t="s">
        <v>231</v>
      </c>
      <c r="C6" s="507">
        <v>0</v>
      </c>
      <c r="D6" s="507">
        <v>8158679</v>
      </c>
      <c r="E6" s="507">
        <v>1361311</v>
      </c>
      <c r="F6" s="507">
        <v>0</v>
      </c>
      <c r="G6" s="507">
        <v>0</v>
      </c>
      <c r="H6" s="507">
        <v>-499666.33334353543</v>
      </c>
      <c r="I6" s="507">
        <v>9020323.6666564643</v>
      </c>
    </row>
    <row r="7" spans="1:20" ht="15" customHeight="1" x14ac:dyDescent="0.3">
      <c r="B7" s="126"/>
      <c r="C7" s="508"/>
      <c r="D7" s="508"/>
      <c r="E7" s="508"/>
      <c r="F7" s="508"/>
      <c r="G7" s="508"/>
      <c r="H7" s="508"/>
      <c r="I7" s="508"/>
    </row>
    <row r="8" spans="1:20" ht="15" customHeight="1" x14ac:dyDescent="0.3">
      <c r="B8" s="126" t="s">
        <v>605</v>
      </c>
      <c r="C8" s="508">
        <v>0</v>
      </c>
      <c r="D8" s="508">
        <v>0</v>
      </c>
      <c r="E8" s="508">
        <v>0</v>
      </c>
      <c r="F8" s="508">
        <v>0</v>
      </c>
      <c r="G8" s="508">
        <v>0</v>
      </c>
      <c r="H8" s="508">
        <v>0</v>
      </c>
      <c r="I8" s="508">
        <v>0</v>
      </c>
    </row>
    <row r="9" spans="1:20" ht="15" customHeight="1" x14ac:dyDescent="0.3">
      <c r="B9" s="126" t="s">
        <v>154</v>
      </c>
      <c r="C9" s="508">
        <v>0</v>
      </c>
      <c r="D9" s="508">
        <v>121074.19584</v>
      </c>
      <c r="E9" s="508">
        <v>0</v>
      </c>
      <c r="F9" s="508">
        <v>4311.7401600000003</v>
      </c>
      <c r="G9" s="508">
        <v>173810.78093267325</v>
      </c>
      <c r="H9" s="508">
        <v>0</v>
      </c>
      <c r="I9" s="508">
        <v>299196.71693267324</v>
      </c>
    </row>
    <row r="10" spans="1:20" ht="15" customHeight="1" x14ac:dyDescent="0.3">
      <c r="B10" s="126" t="s">
        <v>606</v>
      </c>
      <c r="C10" s="508">
        <v>0</v>
      </c>
      <c r="D10" s="508">
        <v>72530.894027904011</v>
      </c>
      <c r="E10" s="508">
        <v>0</v>
      </c>
      <c r="F10" s="508">
        <v>561.52123775999985</v>
      </c>
      <c r="G10" s="508">
        <v>0</v>
      </c>
      <c r="H10" s="508">
        <v>0</v>
      </c>
      <c r="I10" s="508">
        <v>73092.415265664007</v>
      </c>
    </row>
    <row r="11" spans="1:20" ht="15" customHeight="1" x14ac:dyDescent="0.3">
      <c r="B11" s="126" t="s">
        <v>232</v>
      </c>
      <c r="C11" s="508">
        <v>0</v>
      </c>
      <c r="D11" s="508">
        <v>0</v>
      </c>
      <c r="E11" s="508">
        <v>0</v>
      </c>
      <c r="F11" s="508">
        <v>0</v>
      </c>
      <c r="G11" s="508">
        <v>0</v>
      </c>
      <c r="H11" s="508">
        <v>124546.19999999998</v>
      </c>
      <c r="I11" s="508">
        <v>124546.19999999998</v>
      </c>
    </row>
    <row r="12" spans="1:20" ht="15" customHeight="1" x14ac:dyDescent="0.3">
      <c r="B12" s="126" t="s">
        <v>233</v>
      </c>
      <c r="C12" s="508">
        <v>0</v>
      </c>
      <c r="D12" s="508">
        <v>0</v>
      </c>
      <c r="E12" s="508">
        <v>0</v>
      </c>
      <c r="F12" s="508">
        <v>0</v>
      </c>
      <c r="G12" s="508">
        <v>0</v>
      </c>
      <c r="H12" s="508">
        <v>57883.799999999996</v>
      </c>
      <c r="I12" s="508">
        <v>57883.799999999996</v>
      </c>
    </row>
    <row r="13" spans="1:20" ht="15" customHeight="1" x14ac:dyDescent="0.3">
      <c r="B13" s="126" t="s">
        <v>234</v>
      </c>
      <c r="C13" s="508">
        <v>0</v>
      </c>
      <c r="D13" s="508">
        <v>0</v>
      </c>
      <c r="E13" s="508">
        <v>0</v>
      </c>
      <c r="F13" s="508">
        <v>0</v>
      </c>
      <c r="G13" s="508">
        <v>0</v>
      </c>
      <c r="H13" s="508">
        <v>0</v>
      </c>
      <c r="I13" s="508">
        <v>0</v>
      </c>
    </row>
    <row r="14" spans="1:20" ht="15" customHeight="1" x14ac:dyDescent="0.3">
      <c r="B14" s="126" t="s">
        <v>602</v>
      </c>
      <c r="C14" s="508">
        <v>0</v>
      </c>
      <c r="D14" s="508">
        <v>0</v>
      </c>
      <c r="E14" s="508">
        <v>0</v>
      </c>
      <c r="F14" s="508">
        <v>0</v>
      </c>
      <c r="G14" s="508">
        <v>0</v>
      </c>
      <c r="H14" s="508">
        <v>60000</v>
      </c>
      <c r="I14" s="508">
        <v>60000</v>
      </c>
    </row>
    <row r="15" spans="1:20" ht="15" customHeight="1" x14ac:dyDescent="0.3">
      <c r="B15" s="126" t="s">
        <v>235</v>
      </c>
      <c r="C15" s="507">
        <v>0</v>
      </c>
      <c r="D15" s="507">
        <v>193605.08986790403</v>
      </c>
      <c r="E15" s="507">
        <v>0</v>
      </c>
      <c r="F15" s="507">
        <v>4873.2613977600004</v>
      </c>
      <c r="G15" s="507">
        <v>173810.78093267325</v>
      </c>
      <c r="H15" s="507">
        <v>242429.99999999997</v>
      </c>
      <c r="I15" s="507">
        <v>614719.13219833723</v>
      </c>
    </row>
    <row r="16" spans="1:20" ht="15" customHeight="1" x14ac:dyDescent="0.3">
      <c r="B16" s="126" t="s">
        <v>236</v>
      </c>
      <c r="C16" s="508">
        <v>0</v>
      </c>
      <c r="D16" s="508">
        <v>0</v>
      </c>
      <c r="E16" s="508"/>
      <c r="F16" s="508">
        <v>0</v>
      </c>
      <c r="G16" s="508">
        <v>0</v>
      </c>
      <c r="H16" s="508"/>
      <c r="I16" s="508">
        <v>0</v>
      </c>
    </row>
    <row r="17" spans="1:9" ht="15" customHeight="1" thickBot="1" x14ac:dyDescent="0.35">
      <c r="B17" s="126" t="s">
        <v>237</v>
      </c>
      <c r="C17" s="509">
        <v>0</v>
      </c>
      <c r="D17" s="509">
        <v>8352284.0898679039</v>
      </c>
      <c r="E17" s="509">
        <v>1361311</v>
      </c>
      <c r="F17" s="509">
        <v>4873.2613977600004</v>
      </c>
      <c r="G17" s="509">
        <v>173810.78093267325</v>
      </c>
      <c r="H17" s="509">
        <v>-257236.33334353546</v>
      </c>
      <c r="I17" s="509">
        <v>9635042.7988548018</v>
      </c>
    </row>
    <row r="18" spans="1:9" ht="15" customHeight="1" thickTop="1" x14ac:dyDescent="0.3">
      <c r="B18" s="127"/>
      <c r="C18" s="516"/>
      <c r="D18" s="516"/>
      <c r="E18" s="516"/>
      <c r="F18" s="516"/>
      <c r="G18" s="516"/>
      <c r="H18" s="516"/>
      <c r="I18" s="517"/>
    </row>
    <row r="19" spans="1:9" s="8" customFormat="1" ht="15" customHeight="1" x14ac:dyDescent="0.3">
      <c r="A19" s="273"/>
      <c r="B19" s="128" t="s">
        <v>603</v>
      </c>
      <c r="C19" s="515">
        <v>0</v>
      </c>
      <c r="D19" s="515">
        <v>346801.51630954043</v>
      </c>
      <c r="E19" s="515">
        <v>32489.47309807628</v>
      </c>
      <c r="F19" s="515">
        <v>0</v>
      </c>
      <c r="G19" s="515">
        <v>0</v>
      </c>
      <c r="H19" s="515">
        <v>0</v>
      </c>
      <c r="I19" s="515">
        <v>379290.98940761673</v>
      </c>
    </row>
    <row r="20" spans="1:9" ht="15" customHeight="1" x14ac:dyDescent="0.3"/>
    <row r="21" spans="1:9" ht="15" customHeight="1" x14ac:dyDescent="0.3">
      <c r="B21" s="128" t="s">
        <v>604</v>
      </c>
      <c r="C21" s="130">
        <v>0</v>
      </c>
      <c r="D21" s="130">
        <v>3323.84</v>
      </c>
      <c r="E21" s="130">
        <v>0</v>
      </c>
      <c r="F21" s="130">
        <v>120.96000000000001</v>
      </c>
      <c r="G21" s="130">
        <v>4635.3766393088836</v>
      </c>
      <c r="H21" s="130">
        <v>0</v>
      </c>
      <c r="I21" s="130">
        <v>8080.1766393088838</v>
      </c>
    </row>
    <row r="22" spans="1:9" ht="15" customHeight="1" x14ac:dyDescent="0.3"/>
    <row r="23" spans="1:9" ht="15" customHeight="1" x14ac:dyDescent="0.3">
      <c r="B23" s="272" t="s">
        <v>607</v>
      </c>
    </row>
    <row r="24" spans="1:9" ht="15" customHeight="1" x14ac:dyDescent="0.3"/>
    <row r="25" spans="1:9" ht="15" customHeight="1" x14ac:dyDescent="0.3"/>
    <row r="26" spans="1:9" ht="15" customHeight="1" x14ac:dyDescent="0.3"/>
    <row r="27" spans="1:9" ht="15" customHeight="1" x14ac:dyDescent="0.3"/>
    <row r="28" spans="1:9" ht="15" customHeight="1" x14ac:dyDescent="0.3"/>
    <row r="29" spans="1:9" ht="15" customHeight="1" x14ac:dyDescent="0.3"/>
    <row r="30" spans="1:9" ht="15" customHeight="1" x14ac:dyDescent="0.3"/>
    <row r="31" spans="1:9" ht="15" customHeight="1" x14ac:dyDescent="0.3"/>
  </sheetData>
  <pageMargins left="0.5" right="0.5" top="0.5" bottom="0.5" header="0.3" footer="0.3"/>
  <pageSetup scale="56" orientation="portrait" r:id="rId1"/>
  <headerFooter>
    <oddFooter>&amp;L&amp;8OneCare Vermont&amp;R&amp;8&amp;F, &amp;A</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T31"/>
  <sheetViews>
    <sheetView zoomScaleNormal="100" workbookViewId="0">
      <selection activeCell="A12" sqref="A12"/>
    </sheetView>
  </sheetViews>
  <sheetFormatPr defaultColWidth="9.28515625" defaultRowHeight="16.5" x14ac:dyDescent="0.3"/>
  <cols>
    <col min="1" max="1" width="9.140625" style="273"/>
    <col min="2" max="2" width="63.140625" style="272" customWidth="1"/>
    <col min="3" max="9" width="18.7109375" style="272" customWidth="1"/>
    <col min="10" max="16384" width="9.28515625" style="272"/>
  </cols>
  <sheetData>
    <row r="1" spans="1:20" s="15" customFormat="1" x14ac:dyDescent="0.3">
      <c r="A1" s="273"/>
      <c r="B1" s="13" t="s">
        <v>491</v>
      </c>
      <c r="C1" s="157"/>
      <c r="D1" s="157"/>
      <c r="E1" s="157"/>
      <c r="F1" s="157"/>
      <c r="G1" s="157"/>
      <c r="H1" s="157"/>
      <c r="I1" s="157"/>
      <c r="J1" s="157"/>
      <c r="K1" s="159"/>
      <c r="L1" s="159"/>
      <c r="M1" s="159"/>
      <c r="N1" s="159"/>
      <c r="O1" s="159"/>
      <c r="P1" s="159"/>
      <c r="Q1" s="159"/>
      <c r="R1" s="159"/>
      <c r="S1" s="159"/>
      <c r="T1" s="159"/>
    </row>
    <row r="2" spans="1:20" s="15" customFormat="1" x14ac:dyDescent="0.3">
      <c r="A2" s="273"/>
      <c r="B2" s="13" t="s">
        <v>830</v>
      </c>
      <c r="C2" s="157"/>
      <c r="D2" s="157"/>
      <c r="E2" s="157"/>
      <c r="F2" s="157"/>
      <c r="G2" s="157"/>
      <c r="H2" s="157"/>
      <c r="I2" s="157"/>
      <c r="J2" s="157"/>
      <c r="K2" s="159"/>
      <c r="L2" s="159"/>
      <c r="M2" s="159"/>
      <c r="N2" s="159"/>
      <c r="O2" s="159"/>
      <c r="P2" s="159"/>
      <c r="Q2" s="159"/>
      <c r="R2" s="159"/>
      <c r="S2" s="159"/>
      <c r="T2" s="159"/>
    </row>
    <row r="3" spans="1:20" s="520" customFormat="1" ht="30.75" x14ac:dyDescent="0.3">
      <c r="A3" s="519"/>
      <c r="C3" s="510" t="s">
        <v>38</v>
      </c>
      <c r="D3" s="511" t="s">
        <v>529</v>
      </c>
      <c r="E3" s="511" t="s">
        <v>530</v>
      </c>
      <c r="F3" s="511" t="s">
        <v>222</v>
      </c>
      <c r="G3" s="512" t="s">
        <v>596</v>
      </c>
      <c r="H3" s="511" t="s">
        <v>600</v>
      </c>
      <c r="I3" s="511" t="s">
        <v>230</v>
      </c>
    </row>
    <row r="4" spans="1:20" s="18" customFormat="1" ht="15" customHeight="1" x14ac:dyDescent="0.3">
      <c r="A4" s="273"/>
      <c r="B4" s="513" t="s">
        <v>601</v>
      </c>
      <c r="C4" s="508">
        <v>0</v>
      </c>
      <c r="D4" s="506">
        <v>0</v>
      </c>
      <c r="E4" s="506">
        <v>0</v>
      </c>
      <c r="F4" s="506">
        <v>0</v>
      </c>
      <c r="G4" s="506">
        <v>0</v>
      </c>
      <c r="H4" s="506">
        <v>0</v>
      </c>
      <c r="I4" s="506">
        <v>0</v>
      </c>
    </row>
    <row r="5" spans="1:20" s="18" customFormat="1" ht="15" customHeight="1" x14ac:dyDescent="0.3">
      <c r="A5" s="273"/>
      <c r="B5" s="513" t="s">
        <v>398</v>
      </c>
      <c r="C5" s="508">
        <v>0</v>
      </c>
      <c r="D5" s="506">
        <v>0</v>
      </c>
      <c r="E5" s="506">
        <v>0</v>
      </c>
      <c r="F5" s="506">
        <v>0</v>
      </c>
      <c r="G5" s="506">
        <v>0</v>
      </c>
      <c r="H5" s="506">
        <v>0</v>
      </c>
      <c r="I5" s="506">
        <v>0</v>
      </c>
    </row>
    <row r="6" spans="1:20" ht="15" customHeight="1" x14ac:dyDescent="0.3">
      <c r="B6" s="125" t="s">
        <v>231</v>
      </c>
      <c r="C6" s="507">
        <v>0</v>
      </c>
      <c r="D6" s="507">
        <v>0</v>
      </c>
      <c r="E6" s="507">
        <v>0</v>
      </c>
      <c r="F6" s="507">
        <v>0</v>
      </c>
      <c r="G6" s="507">
        <v>0</v>
      </c>
      <c r="H6" s="507">
        <v>0</v>
      </c>
      <c r="I6" s="507">
        <v>0</v>
      </c>
    </row>
    <row r="7" spans="1:20" ht="15" customHeight="1" x14ac:dyDescent="0.3">
      <c r="B7" s="126"/>
      <c r="C7" s="508"/>
      <c r="D7" s="508"/>
      <c r="E7" s="508"/>
      <c r="F7" s="508"/>
      <c r="G7" s="508"/>
      <c r="H7" s="508"/>
      <c r="I7" s="508"/>
    </row>
    <row r="8" spans="1:20" ht="15" customHeight="1" x14ac:dyDescent="0.3">
      <c r="B8" s="126" t="s">
        <v>605</v>
      </c>
      <c r="C8" s="508">
        <v>0</v>
      </c>
      <c r="D8" s="508">
        <v>0</v>
      </c>
      <c r="E8" s="508">
        <v>0</v>
      </c>
      <c r="F8" s="508">
        <v>0</v>
      </c>
      <c r="G8" s="508">
        <v>0</v>
      </c>
      <c r="H8" s="508">
        <v>0</v>
      </c>
      <c r="I8" s="508">
        <v>0</v>
      </c>
    </row>
    <row r="9" spans="1:20" ht="15" customHeight="1" x14ac:dyDescent="0.3">
      <c r="B9" s="126" t="s">
        <v>154</v>
      </c>
      <c r="C9" s="508">
        <v>0</v>
      </c>
      <c r="D9" s="508">
        <v>0</v>
      </c>
      <c r="E9" s="508">
        <v>0</v>
      </c>
      <c r="F9" s="508">
        <v>0</v>
      </c>
      <c r="G9" s="508">
        <v>0</v>
      </c>
      <c r="H9" s="508">
        <v>0</v>
      </c>
      <c r="I9" s="508">
        <v>0</v>
      </c>
    </row>
    <row r="10" spans="1:20" ht="15" customHeight="1" x14ac:dyDescent="0.3">
      <c r="B10" s="126" t="s">
        <v>606</v>
      </c>
      <c r="C10" s="508">
        <v>0</v>
      </c>
      <c r="D10" s="508">
        <v>0</v>
      </c>
      <c r="E10" s="508">
        <v>0</v>
      </c>
      <c r="F10" s="508">
        <v>0</v>
      </c>
      <c r="G10" s="508">
        <v>0</v>
      </c>
      <c r="H10" s="508">
        <v>0</v>
      </c>
      <c r="I10" s="508">
        <v>0</v>
      </c>
    </row>
    <row r="11" spans="1:20" ht="15" customHeight="1" x14ac:dyDescent="0.3">
      <c r="B11" s="126" t="s">
        <v>232</v>
      </c>
      <c r="C11" s="508">
        <v>0</v>
      </c>
      <c r="D11" s="508">
        <v>0</v>
      </c>
      <c r="E11" s="508">
        <v>0</v>
      </c>
      <c r="F11" s="508">
        <v>0</v>
      </c>
      <c r="G11" s="508">
        <v>0</v>
      </c>
      <c r="H11" s="508">
        <v>0</v>
      </c>
      <c r="I11" s="508">
        <v>0</v>
      </c>
    </row>
    <row r="12" spans="1:20" ht="15" customHeight="1" x14ac:dyDescent="0.3">
      <c r="B12" s="126" t="s">
        <v>233</v>
      </c>
      <c r="C12" s="508">
        <v>0</v>
      </c>
      <c r="D12" s="508">
        <v>0</v>
      </c>
      <c r="E12" s="508">
        <v>0</v>
      </c>
      <c r="F12" s="508">
        <v>0</v>
      </c>
      <c r="G12" s="508">
        <v>0</v>
      </c>
      <c r="H12" s="508">
        <v>35522.399999999994</v>
      </c>
      <c r="I12" s="508">
        <v>35522.399999999994</v>
      </c>
    </row>
    <row r="13" spans="1:20" ht="15" customHeight="1" x14ac:dyDescent="0.3">
      <c r="B13" s="126" t="s">
        <v>234</v>
      </c>
      <c r="C13" s="508">
        <v>0</v>
      </c>
      <c r="D13" s="508">
        <v>0</v>
      </c>
      <c r="E13" s="508">
        <v>0</v>
      </c>
      <c r="F13" s="508">
        <v>0</v>
      </c>
      <c r="G13" s="508">
        <v>0</v>
      </c>
      <c r="H13" s="508">
        <v>0</v>
      </c>
      <c r="I13" s="508">
        <v>0</v>
      </c>
    </row>
    <row r="14" spans="1:20" ht="15" customHeight="1" x14ac:dyDescent="0.3">
      <c r="B14" s="126" t="s">
        <v>602</v>
      </c>
      <c r="C14" s="508">
        <v>0</v>
      </c>
      <c r="D14" s="508">
        <v>0</v>
      </c>
      <c r="E14" s="508">
        <v>0</v>
      </c>
      <c r="F14" s="508">
        <v>0</v>
      </c>
      <c r="G14" s="508">
        <v>0</v>
      </c>
      <c r="H14" s="508">
        <v>0</v>
      </c>
      <c r="I14" s="508">
        <v>0</v>
      </c>
    </row>
    <row r="15" spans="1:20" ht="15" customHeight="1" x14ac:dyDescent="0.3">
      <c r="B15" s="126" t="s">
        <v>235</v>
      </c>
      <c r="C15" s="507">
        <v>0</v>
      </c>
      <c r="D15" s="507">
        <v>0</v>
      </c>
      <c r="E15" s="507">
        <v>0</v>
      </c>
      <c r="F15" s="507">
        <v>0</v>
      </c>
      <c r="G15" s="507">
        <v>0</v>
      </c>
      <c r="H15" s="507">
        <v>35522.399999999994</v>
      </c>
      <c r="I15" s="507">
        <v>35522.399999999994</v>
      </c>
    </row>
    <row r="16" spans="1:20" ht="15" customHeight="1" x14ac:dyDescent="0.3">
      <c r="B16" s="126" t="s">
        <v>236</v>
      </c>
      <c r="C16" s="508">
        <v>0</v>
      </c>
      <c r="D16" s="508">
        <v>0</v>
      </c>
      <c r="E16" s="508"/>
      <c r="F16" s="508">
        <v>0</v>
      </c>
      <c r="G16" s="508">
        <v>0</v>
      </c>
      <c r="H16" s="508"/>
      <c r="I16" s="508">
        <v>0</v>
      </c>
    </row>
    <row r="17" spans="1:9" ht="15" customHeight="1" thickBot="1" x14ac:dyDescent="0.35">
      <c r="B17" s="126" t="s">
        <v>237</v>
      </c>
      <c r="C17" s="509">
        <v>0</v>
      </c>
      <c r="D17" s="509">
        <v>0</v>
      </c>
      <c r="E17" s="509">
        <v>0</v>
      </c>
      <c r="F17" s="509">
        <v>0</v>
      </c>
      <c r="G17" s="509">
        <v>0</v>
      </c>
      <c r="H17" s="509">
        <v>35522.399999999994</v>
      </c>
      <c r="I17" s="509">
        <v>35522.399999999994</v>
      </c>
    </row>
    <row r="18" spans="1:9" ht="15" customHeight="1" thickTop="1" x14ac:dyDescent="0.3">
      <c r="B18" s="127"/>
      <c r="C18" s="516"/>
      <c r="D18" s="516"/>
      <c r="E18" s="516"/>
      <c r="F18" s="516"/>
      <c r="G18" s="516"/>
      <c r="H18" s="516"/>
      <c r="I18" s="517"/>
    </row>
    <row r="19" spans="1:9" s="8" customFormat="1" ht="15" customHeight="1" x14ac:dyDescent="0.3">
      <c r="A19" s="273"/>
      <c r="B19" s="128" t="s">
        <v>603</v>
      </c>
      <c r="C19" s="515">
        <v>0</v>
      </c>
      <c r="D19" s="515">
        <v>0</v>
      </c>
      <c r="E19" s="515">
        <v>0</v>
      </c>
      <c r="F19" s="515">
        <v>0</v>
      </c>
      <c r="G19" s="515">
        <v>0</v>
      </c>
      <c r="H19" s="515">
        <v>0</v>
      </c>
      <c r="I19" s="515">
        <v>0</v>
      </c>
    </row>
    <row r="20" spans="1:9" ht="15" customHeight="1" x14ac:dyDescent="0.3"/>
    <row r="21" spans="1:9" ht="15" customHeight="1" x14ac:dyDescent="0.3">
      <c r="B21" s="128" t="s">
        <v>604</v>
      </c>
      <c r="C21" s="130">
        <v>0</v>
      </c>
      <c r="D21" s="130">
        <v>0</v>
      </c>
      <c r="E21" s="130">
        <v>0</v>
      </c>
      <c r="F21" s="130">
        <v>0</v>
      </c>
      <c r="G21" s="130">
        <v>0</v>
      </c>
      <c r="H21" s="130">
        <v>0</v>
      </c>
      <c r="I21" s="130">
        <v>0</v>
      </c>
    </row>
    <row r="22" spans="1:9" ht="15" customHeight="1" x14ac:dyDescent="0.3"/>
    <row r="23" spans="1:9" ht="15" customHeight="1" x14ac:dyDescent="0.3">
      <c r="B23" s="272" t="s">
        <v>607</v>
      </c>
    </row>
    <row r="24" spans="1:9" ht="15" customHeight="1" x14ac:dyDescent="0.3"/>
    <row r="25" spans="1:9" ht="15" customHeight="1" x14ac:dyDescent="0.3"/>
    <row r="26" spans="1:9" ht="15" customHeight="1" x14ac:dyDescent="0.3"/>
    <row r="27" spans="1:9" ht="15" customHeight="1" x14ac:dyDescent="0.3"/>
    <row r="28" spans="1:9" ht="15" customHeight="1" x14ac:dyDescent="0.3"/>
    <row r="29" spans="1:9" ht="15" customHeight="1" x14ac:dyDescent="0.3"/>
    <row r="30" spans="1:9" ht="15" customHeight="1" x14ac:dyDescent="0.3"/>
    <row r="31" spans="1:9" ht="15" customHeight="1" x14ac:dyDescent="0.3"/>
  </sheetData>
  <pageMargins left="0.5" right="0.5" top="0.5" bottom="0.5" header="0.3" footer="0.3"/>
  <pageSetup scale="56" orientation="portrait" horizontalDpi="1200" verticalDpi="1200" r:id="rId1"/>
  <headerFooter>
    <oddFooter>&amp;L&amp;8OneCare Vermont&amp;R&amp;8&amp;F, &amp;A</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N46"/>
  <sheetViews>
    <sheetView zoomScaleNormal="100" workbookViewId="0">
      <selection activeCell="A12" sqref="A12"/>
    </sheetView>
  </sheetViews>
  <sheetFormatPr defaultRowHeight="16.5" x14ac:dyDescent="0.3"/>
  <cols>
    <col min="1" max="1" width="8.85546875" style="12"/>
    <col min="2" max="2" width="49.85546875" customWidth="1"/>
    <col min="3" max="3" width="21" bestFit="1" customWidth="1"/>
  </cols>
  <sheetData>
    <row r="1" spans="1:14" s="15" customFormat="1" x14ac:dyDescent="0.3">
      <c r="A1" s="12"/>
      <c r="B1" s="13" t="s">
        <v>389</v>
      </c>
      <c r="C1" s="159"/>
      <c r="D1" s="159"/>
      <c r="E1" s="159"/>
      <c r="F1" s="159"/>
      <c r="G1" s="159"/>
      <c r="H1" s="159"/>
      <c r="I1" s="159"/>
      <c r="J1" s="159"/>
      <c r="K1" s="159"/>
      <c r="L1" s="159"/>
      <c r="M1" s="159"/>
      <c r="N1" s="159"/>
    </row>
    <row r="2" spans="1:14" s="15" customFormat="1" x14ac:dyDescent="0.3">
      <c r="A2" s="12"/>
      <c r="B2" s="13" t="s">
        <v>434</v>
      </c>
      <c r="C2" s="159"/>
      <c r="D2" s="159"/>
      <c r="E2" s="159"/>
      <c r="F2" s="159"/>
      <c r="G2" s="159"/>
      <c r="H2" s="159"/>
      <c r="I2" s="159"/>
      <c r="J2" s="159"/>
      <c r="K2" s="159"/>
      <c r="L2" s="159"/>
      <c r="M2" s="159"/>
      <c r="N2" s="159"/>
    </row>
    <row r="3" spans="1:14" ht="30.75" x14ac:dyDescent="0.3">
      <c r="B3" s="521" t="s">
        <v>390</v>
      </c>
      <c r="C3" s="625" t="s">
        <v>808</v>
      </c>
    </row>
    <row r="4" spans="1:14" x14ac:dyDescent="0.3">
      <c r="B4" s="3" t="s">
        <v>608</v>
      </c>
      <c r="C4" s="522">
        <v>0</v>
      </c>
    </row>
    <row r="5" spans="1:14" x14ac:dyDescent="0.3">
      <c r="B5" s="165" t="s">
        <v>608</v>
      </c>
      <c r="C5" s="522">
        <v>0</v>
      </c>
    </row>
    <row r="6" spans="1:14" x14ac:dyDescent="0.3">
      <c r="B6" s="165" t="s">
        <v>609</v>
      </c>
      <c r="C6" s="522">
        <v>0</v>
      </c>
      <c r="G6" s="147"/>
    </row>
    <row r="7" spans="1:14" x14ac:dyDescent="0.3">
      <c r="B7" s="165" t="s">
        <v>609</v>
      </c>
      <c r="C7" s="522">
        <v>0</v>
      </c>
      <c r="G7" s="147"/>
    </row>
    <row r="8" spans="1:14" x14ac:dyDescent="0.3">
      <c r="B8" s="165" t="s">
        <v>609</v>
      </c>
      <c r="C8" s="522">
        <v>0</v>
      </c>
      <c r="G8" s="147"/>
    </row>
    <row r="9" spans="1:14" x14ac:dyDescent="0.3">
      <c r="B9" s="165" t="s">
        <v>609</v>
      </c>
      <c r="C9" s="522">
        <v>0</v>
      </c>
    </row>
    <row r="10" spans="1:14" x14ac:dyDescent="0.3">
      <c r="B10" s="165" t="s">
        <v>609</v>
      </c>
      <c r="C10" s="522">
        <v>0</v>
      </c>
    </row>
    <row r="11" spans="1:14" x14ac:dyDescent="0.3">
      <c r="B11" s="165" t="s">
        <v>609</v>
      </c>
      <c r="C11" s="522">
        <v>0</v>
      </c>
    </row>
    <row r="12" spans="1:14" x14ac:dyDescent="0.3">
      <c r="B12" s="165" t="s">
        <v>609</v>
      </c>
      <c r="C12" s="522">
        <v>0</v>
      </c>
    </row>
    <row r="13" spans="1:14" x14ac:dyDescent="0.3">
      <c r="B13" s="165" t="s">
        <v>609</v>
      </c>
      <c r="C13" s="522">
        <v>0</v>
      </c>
    </row>
    <row r="14" spans="1:14" x14ac:dyDescent="0.3">
      <c r="B14" s="165" t="s">
        <v>609</v>
      </c>
      <c r="C14" s="522">
        <v>0</v>
      </c>
    </row>
    <row r="15" spans="1:14" x14ac:dyDescent="0.3">
      <c r="B15" s="165" t="s">
        <v>609</v>
      </c>
      <c r="C15" s="522">
        <v>0</v>
      </c>
    </row>
    <row r="16" spans="1:14" x14ac:dyDescent="0.3">
      <c r="B16" s="165" t="s">
        <v>609</v>
      </c>
      <c r="C16" s="522">
        <v>0</v>
      </c>
    </row>
    <row r="17" spans="2:3" x14ac:dyDescent="0.3">
      <c r="B17" s="165" t="s">
        <v>609</v>
      </c>
      <c r="C17" s="522">
        <v>0</v>
      </c>
    </row>
    <row r="18" spans="2:3" x14ac:dyDescent="0.3">
      <c r="B18" s="165" t="s">
        <v>609</v>
      </c>
      <c r="C18" s="522">
        <v>0</v>
      </c>
    </row>
    <row r="19" spans="2:3" x14ac:dyDescent="0.3">
      <c r="B19" s="165" t="s">
        <v>609</v>
      </c>
      <c r="C19" s="522">
        <v>0</v>
      </c>
    </row>
    <row r="20" spans="2:3" x14ac:dyDescent="0.3">
      <c r="B20" s="165" t="s">
        <v>609</v>
      </c>
      <c r="C20" s="522">
        <v>0</v>
      </c>
    </row>
    <row r="21" spans="2:3" x14ac:dyDescent="0.3">
      <c r="B21" s="165" t="s">
        <v>609</v>
      </c>
      <c r="C21" s="522">
        <v>0</v>
      </c>
    </row>
    <row r="22" spans="2:3" x14ac:dyDescent="0.3">
      <c r="B22" s="3" t="s">
        <v>609</v>
      </c>
      <c r="C22" s="522">
        <v>0</v>
      </c>
    </row>
    <row r="23" spans="2:3" x14ac:dyDescent="0.3">
      <c r="B23" s="3" t="s">
        <v>609</v>
      </c>
      <c r="C23" s="522">
        <v>0</v>
      </c>
    </row>
    <row r="24" spans="2:3" x14ac:dyDescent="0.3">
      <c r="B24" s="3" t="s">
        <v>609</v>
      </c>
      <c r="C24" s="522">
        <v>0</v>
      </c>
    </row>
    <row r="25" spans="2:3" x14ac:dyDescent="0.3">
      <c r="B25" s="3" t="s">
        <v>609</v>
      </c>
      <c r="C25" s="522">
        <v>0</v>
      </c>
    </row>
    <row r="26" spans="2:3" x14ac:dyDescent="0.3">
      <c r="B26" s="3" t="s">
        <v>609</v>
      </c>
      <c r="C26" s="522">
        <v>0</v>
      </c>
    </row>
    <row r="27" spans="2:3" x14ac:dyDescent="0.3">
      <c r="B27" s="3" t="s">
        <v>609</v>
      </c>
      <c r="C27" s="522">
        <v>0</v>
      </c>
    </row>
    <row r="28" spans="2:3" x14ac:dyDescent="0.3">
      <c r="B28" s="3" t="s">
        <v>609</v>
      </c>
      <c r="C28" s="522">
        <v>0</v>
      </c>
    </row>
    <row r="29" spans="2:3" x14ac:dyDescent="0.3">
      <c r="B29" s="3" t="s">
        <v>610</v>
      </c>
      <c r="C29" s="522">
        <v>408774.26</v>
      </c>
    </row>
    <row r="30" spans="2:3" x14ac:dyDescent="0.3">
      <c r="B30" s="3" t="s">
        <v>611</v>
      </c>
      <c r="C30" s="522">
        <v>64810.44</v>
      </c>
    </row>
    <row r="31" spans="2:3" x14ac:dyDescent="0.3">
      <c r="B31" s="3" t="s">
        <v>612</v>
      </c>
      <c r="C31" s="522">
        <v>382366.95</v>
      </c>
    </row>
    <row r="32" spans="2:3" x14ac:dyDescent="0.3">
      <c r="B32" s="3" t="s">
        <v>613</v>
      </c>
      <c r="C32" s="522">
        <v>253056.03</v>
      </c>
    </row>
    <row r="33" spans="2:3" x14ac:dyDescent="0.3">
      <c r="B33" s="3" t="s">
        <v>614</v>
      </c>
      <c r="C33" s="522">
        <v>160079.07</v>
      </c>
    </row>
    <row r="34" spans="2:3" x14ac:dyDescent="0.3">
      <c r="B34" s="3" t="s">
        <v>615</v>
      </c>
      <c r="C34" s="522">
        <v>162613.63</v>
      </c>
    </row>
    <row r="35" spans="2:3" x14ac:dyDescent="0.3">
      <c r="B35" s="3" t="s">
        <v>616</v>
      </c>
      <c r="C35" s="522">
        <v>178944.7</v>
      </c>
    </row>
    <row r="36" spans="2:3" x14ac:dyDescent="0.3">
      <c r="B36" s="3" t="s">
        <v>617</v>
      </c>
      <c r="C36" s="522">
        <v>183002.52</v>
      </c>
    </row>
    <row r="37" spans="2:3" x14ac:dyDescent="0.3">
      <c r="B37" s="3" t="s">
        <v>618</v>
      </c>
      <c r="C37" s="522">
        <v>141286.85</v>
      </c>
    </row>
    <row r="38" spans="2:3" x14ac:dyDescent="0.3">
      <c r="B38" s="3" t="s">
        <v>619</v>
      </c>
      <c r="C38" s="522">
        <v>144282.93</v>
      </c>
    </row>
    <row r="39" spans="2:3" x14ac:dyDescent="0.3">
      <c r="B39" s="3" t="s">
        <v>620</v>
      </c>
      <c r="C39" s="522">
        <v>142713.60999999999</v>
      </c>
    </row>
    <row r="40" spans="2:3" x14ac:dyDescent="0.3">
      <c r="B40" s="272"/>
      <c r="C40" s="272"/>
    </row>
    <row r="41" spans="2:3" x14ac:dyDescent="0.3">
      <c r="B41" s="523" t="s">
        <v>622</v>
      </c>
      <c r="C41" s="272"/>
    </row>
    <row r="42" spans="2:3" x14ac:dyDescent="0.3">
      <c r="B42" s="523" t="s">
        <v>621</v>
      </c>
      <c r="C42" s="272"/>
    </row>
    <row r="43" spans="2:3" x14ac:dyDescent="0.3">
      <c r="B43" s="272"/>
      <c r="C43" s="272"/>
    </row>
    <row r="44" spans="2:3" x14ac:dyDescent="0.3">
      <c r="B44" s="272"/>
      <c r="C44" s="272"/>
    </row>
    <row r="45" spans="2:3" x14ac:dyDescent="0.3">
      <c r="B45" s="272"/>
      <c r="C45" s="272"/>
    </row>
    <row r="46" spans="2:3" x14ac:dyDescent="0.3">
      <c r="B46" s="272"/>
      <c r="C46" s="272"/>
    </row>
  </sheetData>
  <pageMargins left="0.5" right="0.5" top="0.5" bottom="0.5" header="0.3" footer="0.3"/>
  <pageSetup scale="56" orientation="portrait" horizontalDpi="1200" verticalDpi="1200" r:id="rId1"/>
  <headerFooter>
    <oddFooter>&amp;L&amp;8OneCare Vermont&amp;R&amp;8&amp;F, &amp;A</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79998168889431442"/>
  </sheetPr>
  <dimension ref="A1:S26"/>
  <sheetViews>
    <sheetView zoomScaleNormal="100" workbookViewId="0">
      <selection activeCell="A12" sqref="A12"/>
    </sheetView>
  </sheetViews>
  <sheetFormatPr defaultColWidth="9.28515625" defaultRowHeight="16.5" x14ac:dyDescent="0.25"/>
  <cols>
    <col min="1" max="1" width="9.28515625" style="629"/>
    <col min="2" max="2" width="22.140625" style="630" customWidth="1"/>
    <col min="3" max="3" width="23" style="630" customWidth="1"/>
    <col min="4" max="4" width="14.42578125" style="630" customWidth="1"/>
    <col min="5" max="16384" width="9.28515625" style="630"/>
  </cols>
  <sheetData>
    <row r="1" spans="1:19" x14ac:dyDescent="0.25">
      <c r="A1" s="529"/>
      <c r="B1" s="197" t="s">
        <v>331</v>
      </c>
      <c r="C1" s="530"/>
      <c r="D1" s="530"/>
      <c r="E1" s="530"/>
      <c r="F1" s="530"/>
      <c r="G1" s="530"/>
      <c r="H1" s="530"/>
      <c r="I1" s="530"/>
      <c r="J1" s="530"/>
      <c r="K1" s="531"/>
      <c r="L1" s="531"/>
      <c r="M1" s="531"/>
      <c r="N1" s="531"/>
      <c r="O1" s="531"/>
      <c r="P1" s="531"/>
      <c r="Q1" s="531"/>
      <c r="R1" s="531"/>
      <c r="S1" s="531"/>
    </row>
    <row r="2" spans="1:19" x14ac:dyDescent="0.25">
      <c r="A2" s="529"/>
      <c r="B2" s="197" t="s">
        <v>433</v>
      </c>
      <c r="C2" s="530"/>
      <c r="D2" s="530"/>
      <c r="E2" s="530"/>
      <c r="F2" s="530"/>
      <c r="G2" s="530"/>
      <c r="H2" s="530"/>
      <c r="I2" s="530"/>
      <c r="J2" s="530"/>
      <c r="K2" s="531"/>
      <c r="L2" s="531"/>
      <c r="M2" s="531"/>
      <c r="N2" s="531"/>
      <c r="O2" s="531"/>
      <c r="P2" s="531"/>
      <c r="Q2" s="531"/>
      <c r="R2" s="531"/>
      <c r="S2" s="531"/>
    </row>
    <row r="3" spans="1:19" ht="16.5" customHeight="1" x14ac:dyDescent="0.25">
      <c r="A3" s="529"/>
      <c r="B3" s="670" t="s">
        <v>246</v>
      </c>
      <c r="C3" s="670"/>
      <c r="D3" s="670"/>
      <c r="E3" s="670"/>
      <c r="F3" s="670"/>
      <c r="G3" s="670"/>
      <c r="H3" s="670"/>
      <c r="I3" s="670"/>
      <c r="J3" s="670"/>
      <c r="K3" s="670"/>
      <c r="L3" s="670"/>
      <c r="M3" s="670"/>
      <c r="N3" s="532"/>
      <c r="O3" s="532"/>
      <c r="P3" s="532"/>
      <c r="Q3" s="532"/>
      <c r="R3" s="532"/>
      <c r="S3" s="532"/>
    </row>
    <row r="4" spans="1:19" ht="16.5" customHeight="1" x14ac:dyDescent="0.25">
      <c r="A4" s="529"/>
      <c r="B4" s="671" t="s">
        <v>244</v>
      </c>
      <c r="C4" s="671" t="s">
        <v>629</v>
      </c>
      <c r="D4" s="672" t="s">
        <v>630</v>
      </c>
      <c r="E4" s="673" t="s">
        <v>38</v>
      </c>
      <c r="F4" s="673"/>
      <c r="G4" s="673"/>
      <c r="H4" s="673" t="s">
        <v>56</v>
      </c>
      <c r="I4" s="673"/>
      <c r="J4" s="673"/>
      <c r="K4" s="673" t="s">
        <v>631</v>
      </c>
      <c r="L4" s="673"/>
      <c r="M4" s="673"/>
      <c r="N4" s="272"/>
      <c r="O4" s="272"/>
      <c r="P4" s="272"/>
      <c r="Q4" s="272"/>
      <c r="R4" s="272"/>
      <c r="S4" s="272"/>
    </row>
    <row r="5" spans="1:19" ht="30" x14ac:dyDescent="0.25">
      <c r="A5" s="529"/>
      <c r="B5" s="671"/>
      <c r="C5" s="671"/>
      <c r="D5" s="672"/>
      <c r="E5" s="628" t="s">
        <v>632</v>
      </c>
      <c r="F5" s="628" t="s">
        <v>633</v>
      </c>
      <c r="G5" s="628" t="s">
        <v>634</v>
      </c>
      <c r="H5" s="628" t="s">
        <v>632</v>
      </c>
      <c r="I5" s="628" t="s">
        <v>633</v>
      </c>
      <c r="J5" s="628" t="s">
        <v>634</v>
      </c>
      <c r="K5" s="628" t="s">
        <v>632</v>
      </c>
      <c r="L5" s="628" t="s">
        <v>633</v>
      </c>
      <c r="M5" s="628" t="s">
        <v>634</v>
      </c>
      <c r="N5" s="272"/>
      <c r="O5" s="272"/>
      <c r="P5" s="272"/>
      <c r="Q5" s="272"/>
      <c r="R5" s="272"/>
      <c r="S5" s="272"/>
    </row>
    <row r="6" spans="1:19" ht="315" x14ac:dyDescent="0.25">
      <c r="A6" s="529"/>
      <c r="B6" s="533" t="s">
        <v>635</v>
      </c>
      <c r="C6" s="534" t="s">
        <v>636</v>
      </c>
      <c r="D6" s="535" t="s">
        <v>637</v>
      </c>
      <c r="E6" s="536">
        <v>769.33468422199996</v>
      </c>
      <c r="F6" s="536">
        <v>609.85552397699996</v>
      </c>
      <c r="G6" s="537">
        <f>(F6-E6)/E6</f>
        <v>-0.20729490495580014</v>
      </c>
      <c r="H6" s="536">
        <v>235.00623739900004</v>
      </c>
      <c r="I6" s="536">
        <v>185.68275596699996</v>
      </c>
      <c r="J6" s="537">
        <f>(I6-H6)/H6</f>
        <v>-0.20988158432687604</v>
      </c>
      <c r="K6" s="536">
        <v>173.83059417799998</v>
      </c>
      <c r="L6" s="536">
        <v>115.67635903299998</v>
      </c>
      <c r="M6" s="537">
        <f>(L6-K6)/K6</f>
        <v>-0.33454545455589318</v>
      </c>
      <c r="N6" s="272"/>
      <c r="O6" s="272"/>
      <c r="P6" s="272"/>
      <c r="Q6" s="272"/>
      <c r="R6" s="272"/>
      <c r="S6" s="272"/>
    </row>
    <row r="7" spans="1:19" ht="240" x14ac:dyDescent="0.25">
      <c r="A7" s="529"/>
      <c r="B7" s="533" t="s">
        <v>638</v>
      </c>
      <c r="C7" s="534" t="s">
        <v>639</v>
      </c>
      <c r="D7" s="535" t="s">
        <v>637</v>
      </c>
      <c r="E7" s="536">
        <v>1965.2144545690001</v>
      </c>
      <c r="F7" s="536">
        <v>1724.4942746739998</v>
      </c>
      <c r="G7" s="537">
        <f t="shared" ref="G7:G13" si="0">(F7-E7)/E7</f>
        <v>-0.1224905400707495</v>
      </c>
      <c r="H7" s="536">
        <v>1648.2103444910001</v>
      </c>
      <c r="I7" s="536">
        <v>1389.9817675780002</v>
      </c>
      <c r="J7" s="537">
        <f t="shared" ref="J7:J16" si="1">(I7-H7)/H7</f>
        <v>-0.15667210060664069</v>
      </c>
      <c r="K7" s="536">
        <v>553.41340075200003</v>
      </c>
      <c r="L7" s="536">
        <v>367.57269278799998</v>
      </c>
      <c r="M7" s="537">
        <f t="shared" ref="M7" si="2">(L7-K7)/K7</f>
        <v>-0.3358081096545048</v>
      </c>
      <c r="N7" s="272"/>
      <c r="O7" s="272"/>
      <c r="P7" s="272"/>
      <c r="Q7" s="272"/>
      <c r="R7" s="272"/>
      <c r="S7" s="272"/>
    </row>
    <row r="8" spans="1:19" ht="45" x14ac:dyDescent="0.25">
      <c r="A8" s="529"/>
      <c r="B8" s="533" t="s">
        <v>640</v>
      </c>
      <c r="C8" s="534" t="s">
        <v>522</v>
      </c>
      <c r="D8" s="535" t="s">
        <v>641</v>
      </c>
      <c r="E8" s="538" t="s">
        <v>522</v>
      </c>
      <c r="F8" s="538">
        <v>0.11600000000000001</v>
      </c>
      <c r="G8" s="539" t="s">
        <v>522</v>
      </c>
      <c r="H8" s="538" t="s">
        <v>522</v>
      </c>
      <c r="I8" s="538">
        <v>0.14499999999999999</v>
      </c>
      <c r="J8" s="539" t="s">
        <v>522</v>
      </c>
      <c r="K8" s="538" t="s">
        <v>522</v>
      </c>
      <c r="L8" s="538">
        <v>2.9000000000000001E-2</v>
      </c>
      <c r="M8" s="539" t="s">
        <v>522</v>
      </c>
      <c r="N8" s="272"/>
      <c r="O8" s="272"/>
      <c r="P8" s="272"/>
      <c r="Q8" s="272"/>
      <c r="R8" s="272"/>
      <c r="S8" s="272"/>
    </row>
    <row r="9" spans="1:19" ht="300" x14ac:dyDescent="0.25">
      <c r="A9" s="529"/>
      <c r="B9" s="533" t="s">
        <v>642</v>
      </c>
      <c r="C9" s="534" t="s">
        <v>643</v>
      </c>
      <c r="D9" s="535" t="s">
        <v>644</v>
      </c>
      <c r="E9" s="536">
        <v>42.530847986999994</v>
      </c>
      <c r="F9" s="536">
        <v>48.570212406000003</v>
      </c>
      <c r="G9" s="540">
        <f t="shared" si="0"/>
        <v>0.14199962391641016</v>
      </c>
      <c r="H9" s="536" t="s">
        <v>522</v>
      </c>
      <c r="I9" s="536" t="s">
        <v>522</v>
      </c>
      <c r="J9" s="541" t="s">
        <v>522</v>
      </c>
      <c r="K9" s="536" t="s">
        <v>522</v>
      </c>
      <c r="L9" s="536" t="s">
        <v>522</v>
      </c>
      <c r="M9" s="541" t="s">
        <v>522</v>
      </c>
      <c r="N9" s="272"/>
      <c r="O9" s="272"/>
      <c r="P9" s="272"/>
      <c r="Q9" s="272"/>
      <c r="R9" s="272"/>
      <c r="S9" s="272"/>
    </row>
    <row r="10" spans="1:19" ht="300" x14ac:dyDescent="0.25">
      <c r="A10" s="529"/>
      <c r="B10" s="533" t="s">
        <v>645</v>
      </c>
      <c r="C10" s="534" t="s">
        <v>646</v>
      </c>
      <c r="D10" s="535" t="s">
        <v>644</v>
      </c>
      <c r="E10" s="536">
        <v>84.57183297200001</v>
      </c>
      <c r="F10" s="536">
        <v>132.34253361</v>
      </c>
      <c r="G10" s="540">
        <f t="shared" si="0"/>
        <v>0.56485355654779157</v>
      </c>
      <c r="H10" s="536" t="s">
        <v>522</v>
      </c>
      <c r="I10" s="536" t="s">
        <v>522</v>
      </c>
      <c r="J10" s="541" t="s">
        <v>522</v>
      </c>
      <c r="K10" s="536" t="s">
        <v>522</v>
      </c>
      <c r="L10" s="536" t="s">
        <v>522</v>
      </c>
      <c r="M10" s="541" t="s">
        <v>522</v>
      </c>
      <c r="N10" s="272"/>
      <c r="O10" s="272"/>
      <c r="P10" s="272"/>
      <c r="Q10" s="272"/>
      <c r="R10" s="272"/>
      <c r="S10" s="272"/>
    </row>
    <row r="11" spans="1:19" ht="255" x14ac:dyDescent="0.25">
      <c r="A11" s="529"/>
      <c r="B11" s="533" t="s">
        <v>647</v>
      </c>
      <c r="C11" s="534" t="s">
        <v>648</v>
      </c>
      <c r="D11" s="535" t="s">
        <v>644</v>
      </c>
      <c r="E11" s="542" t="s">
        <v>522</v>
      </c>
      <c r="F11" s="542" t="s">
        <v>522</v>
      </c>
      <c r="G11" s="541" t="s">
        <v>522</v>
      </c>
      <c r="H11" s="536">
        <v>30.920590293999997</v>
      </c>
      <c r="I11" s="536">
        <v>36.542515805999997</v>
      </c>
      <c r="J11" s="540">
        <f t="shared" si="1"/>
        <v>0.18181818194754551</v>
      </c>
      <c r="K11" s="536">
        <v>2.8846153829999999</v>
      </c>
      <c r="L11" s="536">
        <v>3.8461538449999999</v>
      </c>
      <c r="M11" s="540">
        <f t="shared" ref="M11:M13" si="3">(L11-K11)/K11</f>
        <v>0.33333333368000001</v>
      </c>
      <c r="N11" s="272"/>
      <c r="O11" s="272"/>
      <c r="P11" s="272"/>
      <c r="Q11" s="272"/>
      <c r="R11" s="272"/>
      <c r="S11" s="272"/>
    </row>
    <row r="12" spans="1:19" ht="255" x14ac:dyDescent="0.25">
      <c r="A12" s="529"/>
      <c r="B12" s="533" t="s">
        <v>649</v>
      </c>
      <c r="C12" s="534" t="s">
        <v>648</v>
      </c>
      <c r="D12" s="535" t="s">
        <v>644</v>
      </c>
      <c r="E12" s="536">
        <v>36.817102132999999</v>
      </c>
      <c r="F12" s="536">
        <v>49.089469509999994</v>
      </c>
      <c r="G12" s="540">
        <f t="shared" si="0"/>
        <v>0.33333333331522569</v>
      </c>
      <c r="H12" s="536">
        <v>29.339423748000002</v>
      </c>
      <c r="I12" s="536">
        <v>41.286015453999994</v>
      </c>
      <c r="J12" s="540">
        <f t="shared" si="1"/>
        <v>0.40718562875027031</v>
      </c>
      <c r="K12" s="536">
        <v>19.230769227</v>
      </c>
      <c r="L12" s="536">
        <v>13.461538458999996</v>
      </c>
      <c r="M12" s="537">
        <f t="shared" si="3"/>
        <v>-0.2999999999948002</v>
      </c>
      <c r="N12" s="272"/>
      <c r="O12" s="272"/>
      <c r="P12" s="272"/>
      <c r="Q12" s="272"/>
      <c r="R12" s="272"/>
      <c r="S12" s="272"/>
    </row>
    <row r="13" spans="1:19" ht="330" x14ac:dyDescent="0.25">
      <c r="A13" s="529"/>
      <c r="B13" s="533" t="s">
        <v>650</v>
      </c>
      <c r="C13" s="534" t="s">
        <v>651</v>
      </c>
      <c r="D13" s="535" t="s">
        <v>652</v>
      </c>
      <c r="E13" s="538">
        <v>0.90294225369299996</v>
      </c>
      <c r="F13" s="538">
        <v>0.93041142717600001</v>
      </c>
      <c r="G13" s="543">
        <f t="shared" si="0"/>
        <v>3.0421849648360293E-2</v>
      </c>
      <c r="H13" s="538">
        <v>0.83717297930400003</v>
      </c>
      <c r="I13" s="538">
        <v>0.89183912534099996</v>
      </c>
      <c r="J13" s="537">
        <f t="shared" si="1"/>
        <v>6.5298507463114358E-2</v>
      </c>
      <c r="K13" s="538">
        <v>0.85912698412599997</v>
      </c>
      <c r="L13" s="538">
        <v>0.88095238095200001</v>
      </c>
      <c r="M13" s="543">
        <f t="shared" si="3"/>
        <v>2.5404157044611138E-2</v>
      </c>
      <c r="N13" s="272"/>
      <c r="O13" s="272"/>
      <c r="P13" s="272"/>
      <c r="Q13" s="272"/>
      <c r="R13" s="272"/>
      <c r="S13" s="272"/>
    </row>
    <row r="14" spans="1:19" ht="45" x14ac:dyDescent="0.25">
      <c r="A14" s="529"/>
      <c r="B14" s="533" t="s">
        <v>653</v>
      </c>
      <c r="C14" s="544" t="s">
        <v>522</v>
      </c>
      <c r="D14" s="535" t="s">
        <v>654</v>
      </c>
      <c r="E14" s="538">
        <v>0.35736913270199999</v>
      </c>
      <c r="F14" s="538">
        <v>0.36576818327400001</v>
      </c>
      <c r="G14" s="543">
        <f>(F14-E14)/E14</f>
        <v>2.3502451116850523E-2</v>
      </c>
      <c r="H14" s="536" t="s">
        <v>522</v>
      </c>
      <c r="I14" s="536" t="s">
        <v>522</v>
      </c>
      <c r="J14" s="541" t="s">
        <v>522</v>
      </c>
      <c r="K14" s="536" t="s">
        <v>522</v>
      </c>
      <c r="L14" s="536" t="s">
        <v>522</v>
      </c>
      <c r="M14" s="541" t="s">
        <v>522</v>
      </c>
      <c r="N14" s="272"/>
      <c r="O14" s="272"/>
      <c r="P14" s="272"/>
      <c r="Q14" s="272"/>
      <c r="R14" s="272"/>
      <c r="S14" s="272"/>
    </row>
    <row r="15" spans="1:19" ht="75" x14ac:dyDescent="0.25">
      <c r="A15" s="529"/>
      <c r="B15" s="533" t="s">
        <v>655</v>
      </c>
      <c r="C15" s="545" t="s">
        <v>656</v>
      </c>
      <c r="D15" s="535" t="s">
        <v>654</v>
      </c>
      <c r="E15" s="542" t="s">
        <v>522</v>
      </c>
      <c r="F15" s="542" t="s">
        <v>522</v>
      </c>
      <c r="G15" s="541" t="s">
        <v>522</v>
      </c>
      <c r="H15" s="538">
        <v>0.56172462883800001</v>
      </c>
      <c r="I15" s="538">
        <v>0.54963109926200004</v>
      </c>
      <c r="J15" s="540">
        <f t="shared" si="1"/>
        <v>-2.1529284911393311E-2</v>
      </c>
      <c r="K15" s="538">
        <v>0.60036330608499999</v>
      </c>
      <c r="L15" s="538">
        <v>0.57995226730299998</v>
      </c>
      <c r="M15" s="540">
        <f t="shared" ref="M15:M16" si="4">(L15-K15)/K15</f>
        <v>-3.3997811950069776E-2</v>
      </c>
      <c r="N15" s="272"/>
      <c r="O15" s="272"/>
      <c r="P15" s="272"/>
      <c r="Q15" s="272"/>
      <c r="R15" s="272"/>
      <c r="S15" s="272"/>
    </row>
    <row r="16" spans="1:19" ht="60" x14ac:dyDescent="0.25">
      <c r="A16" s="529"/>
      <c r="B16" s="546" t="s">
        <v>657</v>
      </c>
      <c r="C16" s="547" t="s">
        <v>522</v>
      </c>
      <c r="D16" s="548" t="s">
        <v>654</v>
      </c>
      <c r="E16" s="549" t="s">
        <v>522</v>
      </c>
      <c r="F16" s="549" t="s">
        <v>522</v>
      </c>
      <c r="G16" s="550" t="s">
        <v>522</v>
      </c>
      <c r="H16" s="551">
        <v>0.63323005422099998</v>
      </c>
      <c r="I16" s="551">
        <v>0.72814888667300004</v>
      </c>
      <c r="J16" s="552">
        <f t="shared" si="1"/>
        <v>0.14989628464297902</v>
      </c>
      <c r="K16" s="551">
        <v>0.60422163588300004</v>
      </c>
      <c r="L16" s="551">
        <v>0.73626373626300001</v>
      </c>
      <c r="M16" s="552">
        <f t="shared" si="4"/>
        <v>0.21853255914451941</v>
      </c>
      <c r="N16" s="272"/>
      <c r="O16" s="272"/>
      <c r="P16" s="272"/>
      <c r="Q16" s="272"/>
      <c r="R16" s="272"/>
      <c r="S16" s="272"/>
    </row>
    <row r="17" spans="1:19" ht="16.5" customHeight="1" x14ac:dyDescent="0.25">
      <c r="A17" s="529"/>
      <c r="B17" s="670" t="s">
        <v>432</v>
      </c>
      <c r="C17" s="670"/>
      <c r="D17" s="670"/>
      <c r="E17" s="670"/>
      <c r="F17" s="670"/>
      <c r="G17" s="670"/>
      <c r="H17" s="670"/>
      <c r="I17" s="670"/>
      <c r="J17" s="670"/>
      <c r="K17" s="670"/>
      <c r="L17" s="670"/>
      <c r="M17" s="670"/>
      <c r="N17" s="670"/>
      <c r="O17" s="670"/>
      <c r="P17" s="670"/>
      <c r="Q17" s="670"/>
      <c r="R17" s="670"/>
      <c r="S17" s="670"/>
    </row>
    <row r="18" spans="1:19" ht="16.5" customHeight="1" x14ac:dyDescent="0.25">
      <c r="A18" s="529"/>
      <c r="B18" s="671" t="s">
        <v>244</v>
      </c>
      <c r="C18" s="671" t="s">
        <v>629</v>
      </c>
      <c r="D18" s="672" t="s">
        <v>630</v>
      </c>
      <c r="E18" s="673" t="s">
        <v>38</v>
      </c>
      <c r="F18" s="673"/>
      <c r="G18" s="673"/>
      <c r="H18" s="673" t="s">
        <v>658</v>
      </c>
      <c r="I18" s="673"/>
      <c r="J18" s="673"/>
      <c r="K18" s="673" t="s">
        <v>659</v>
      </c>
      <c r="L18" s="673"/>
      <c r="M18" s="673"/>
      <c r="N18" s="673" t="s">
        <v>631</v>
      </c>
      <c r="O18" s="673"/>
      <c r="P18" s="673"/>
      <c r="Q18" s="673" t="s">
        <v>394</v>
      </c>
      <c r="R18" s="673"/>
      <c r="S18" s="673"/>
    </row>
    <row r="19" spans="1:19" ht="30" x14ac:dyDescent="0.25">
      <c r="A19" s="529"/>
      <c r="B19" s="671"/>
      <c r="C19" s="671"/>
      <c r="D19" s="672"/>
      <c r="E19" s="628" t="s">
        <v>660</v>
      </c>
      <c r="F19" s="628" t="s">
        <v>661</v>
      </c>
      <c r="G19" s="628" t="s">
        <v>634</v>
      </c>
      <c r="H19" s="628" t="s">
        <v>660</v>
      </c>
      <c r="I19" s="628" t="s">
        <v>661</v>
      </c>
      <c r="J19" s="628" t="s">
        <v>634</v>
      </c>
      <c r="K19" s="628" t="s">
        <v>660</v>
      </c>
      <c r="L19" s="628" t="s">
        <v>661</v>
      </c>
      <c r="M19" s="628" t="s">
        <v>634</v>
      </c>
      <c r="N19" s="628" t="s">
        <v>660</v>
      </c>
      <c r="O19" s="628" t="s">
        <v>661</v>
      </c>
      <c r="P19" s="628" t="s">
        <v>634</v>
      </c>
      <c r="Q19" s="628" t="s">
        <v>660</v>
      </c>
      <c r="R19" s="628" t="s">
        <v>661</v>
      </c>
      <c r="S19" s="628" t="s">
        <v>634</v>
      </c>
    </row>
    <row r="20" spans="1:19" ht="315" x14ac:dyDescent="0.25">
      <c r="A20" s="529"/>
      <c r="B20" s="533" t="s">
        <v>635</v>
      </c>
      <c r="C20" s="534" t="s">
        <v>636</v>
      </c>
      <c r="D20" s="535" t="s">
        <v>637</v>
      </c>
      <c r="E20" s="536">
        <v>706.30160767065354</v>
      </c>
      <c r="F20" s="536">
        <v>547.02279613406677</v>
      </c>
      <c r="G20" s="537">
        <f>(F20-E20)/E20</f>
        <v>-0.22551104203469127</v>
      </c>
      <c r="H20" s="674" t="s">
        <v>662</v>
      </c>
      <c r="I20" s="675"/>
      <c r="J20" s="537"/>
      <c r="K20" s="674" t="s">
        <v>662</v>
      </c>
      <c r="L20" s="675"/>
      <c r="M20" s="537"/>
      <c r="N20" s="536">
        <v>165.76984049477375</v>
      </c>
      <c r="O20" s="536">
        <v>143.11599600404637</v>
      </c>
      <c r="P20" s="537">
        <f>(O20-N20)/N20</f>
        <v>-0.13665842003052173</v>
      </c>
      <c r="Q20" s="674" t="s">
        <v>662</v>
      </c>
      <c r="R20" s="675"/>
      <c r="S20" s="537"/>
    </row>
    <row r="21" spans="1:19" ht="240" x14ac:dyDescent="0.25">
      <c r="A21" s="529"/>
      <c r="B21" s="533" t="s">
        <v>638</v>
      </c>
      <c r="C21" s="534" t="s">
        <v>639</v>
      </c>
      <c r="D21" s="535" t="s">
        <v>637</v>
      </c>
      <c r="E21" s="536">
        <v>1879.3782239242728</v>
      </c>
      <c r="F21" s="536">
        <v>1580.7042722123686</v>
      </c>
      <c r="G21" s="537">
        <f t="shared" ref="G21" si="5">(F21-E21)/E21</f>
        <v>-0.15892168373019253</v>
      </c>
      <c r="H21" s="676"/>
      <c r="I21" s="677"/>
      <c r="J21" s="537"/>
      <c r="K21" s="676"/>
      <c r="L21" s="677"/>
      <c r="M21" s="537"/>
      <c r="N21" s="536">
        <v>517.25007782210423</v>
      </c>
      <c r="O21" s="536">
        <v>412.4955478771555</v>
      </c>
      <c r="P21" s="537">
        <f t="shared" ref="P21" si="6">(O21-N21)/N21</f>
        <v>-0.20252201872258885</v>
      </c>
      <c r="Q21" s="676"/>
      <c r="R21" s="677"/>
      <c r="S21" s="537"/>
    </row>
    <row r="22" spans="1:19" ht="45" x14ac:dyDescent="0.25">
      <c r="A22" s="529"/>
      <c r="B22" s="533" t="s">
        <v>640</v>
      </c>
      <c r="C22" s="534" t="s">
        <v>522</v>
      </c>
      <c r="D22" s="535" t="s">
        <v>641</v>
      </c>
      <c r="E22" s="538" t="s">
        <v>522</v>
      </c>
      <c r="F22" s="538">
        <v>0.20527416356877323</v>
      </c>
      <c r="G22" s="539" t="s">
        <v>522</v>
      </c>
      <c r="H22" s="676"/>
      <c r="I22" s="677"/>
      <c r="J22" s="539"/>
      <c r="K22" s="676"/>
      <c r="L22" s="677"/>
      <c r="M22" s="539"/>
      <c r="N22" s="538" t="s">
        <v>522</v>
      </c>
      <c r="O22" s="538">
        <v>0.21018062397372742</v>
      </c>
      <c r="P22" s="539" t="s">
        <v>522</v>
      </c>
      <c r="Q22" s="676"/>
      <c r="R22" s="677"/>
      <c r="S22" s="539"/>
    </row>
    <row r="23" spans="1:19" ht="330" x14ac:dyDescent="0.25">
      <c r="A23" s="529"/>
      <c r="B23" s="533" t="s">
        <v>650</v>
      </c>
      <c r="C23" s="534" t="s">
        <v>651</v>
      </c>
      <c r="D23" s="535" t="s">
        <v>652</v>
      </c>
      <c r="E23" s="538">
        <v>0.90379919914054108</v>
      </c>
      <c r="F23" s="538">
        <v>0.90060270724236735</v>
      </c>
      <c r="G23" s="543">
        <f t="shared" ref="G23" si="7">(F23-E23)/E23</f>
        <v>-3.5367279603847825E-3</v>
      </c>
      <c r="H23" s="676"/>
      <c r="I23" s="677"/>
      <c r="J23" s="537"/>
      <c r="K23" s="676"/>
      <c r="L23" s="677"/>
      <c r="M23" s="543"/>
      <c r="N23" s="538">
        <v>0.87954309449636547</v>
      </c>
      <c r="O23" s="538">
        <v>0.90376106194690264</v>
      </c>
      <c r="P23" s="543">
        <f t="shared" ref="P23" si="8">(O23-N23)/N23</f>
        <v>2.7534713878237659E-2</v>
      </c>
      <c r="Q23" s="676"/>
      <c r="R23" s="677"/>
      <c r="S23" s="543"/>
    </row>
    <row r="24" spans="1:19" ht="45" x14ac:dyDescent="0.25">
      <c r="A24" s="529"/>
      <c r="B24" s="533" t="s">
        <v>653</v>
      </c>
      <c r="C24" s="544" t="s">
        <v>522</v>
      </c>
      <c r="D24" s="535" t="s">
        <v>654</v>
      </c>
      <c r="E24" s="538">
        <v>0.37164299447993548</v>
      </c>
      <c r="F24" s="538">
        <v>0.36350009368559122</v>
      </c>
      <c r="G24" s="543">
        <f>(F24-E24)/E24</f>
        <v>-2.1910545645395962E-2</v>
      </c>
      <c r="H24" s="676"/>
      <c r="I24" s="677"/>
      <c r="J24" s="541"/>
      <c r="K24" s="676"/>
      <c r="L24" s="677"/>
      <c r="M24" s="541"/>
      <c r="N24" s="536" t="s">
        <v>522</v>
      </c>
      <c r="O24" s="536" t="s">
        <v>522</v>
      </c>
      <c r="P24" s="541" t="s">
        <v>522</v>
      </c>
      <c r="Q24" s="676"/>
      <c r="R24" s="677"/>
      <c r="S24" s="541"/>
    </row>
    <row r="25" spans="1:19" ht="75" x14ac:dyDescent="0.25">
      <c r="A25" s="529"/>
      <c r="B25" s="533" t="s">
        <v>655</v>
      </c>
      <c r="C25" s="545" t="s">
        <v>656</v>
      </c>
      <c r="D25" s="535" t="s">
        <v>654</v>
      </c>
      <c r="E25" s="536" t="s">
        <v>522</v>
      </c>
      <c r="F25" s="536" t="s">
        <v>522</v>
      </c>
      <c r="G25" s="541" t="s">
        <v>522</v>
      </c>
      <c r="H25" s="676"/>
      <c r="I25" s="677"/>
      <c r="J25" s="540"/>
      <c r="K25" s="676"/>
      <c r="L25" s="677"/>
      <c r="M25" s="540"/>
      <c r="N25" s="538">
        <v>0.54353054353054353</v>
      </c>
      <c r="O25" s="538">
        <v>0.53069507864028409</v>
      </c>
      <c r="P25" s="540">
        <f t="shared" ref="P25:P26" si="9">(O25-N25)/N25</f>
        <v>-2.3614983634379978E-2</v>
      </c>
      <c r="Q25" s="676"/>
      <c r="R25" s="677"/>
      <c r="S25" s="540"/>
    </row>
    <row r="26" spans="1:19" ht="60" x14ac:dyDescent="0.25">
      <c r="A26" s="529"/>
      <c r="B26" s="533" t="s">
        <v>657</v>
      </c>
      <c r="C26" s="544" t="s">
        <v>522</v>
      </c>
      <c r="D26" s="535" t="s">
        <v>654</v>
      </c>
      <c r="E26" s="536" t="s">
        <v>522</v>
      </c>
      <c r="F26" s="536" t="s">
        <v>522</v>
      </c>
      <c r="G26" s="541" t="s">
        <v>522</v>
      </c>
      <c r="H26" s="678"/>
      <c r="I26" s="679"/>
      <c r="J26" s="537"/>
      <c r="K26" s="678"/>
      <c r="L26" s="679"/>
      <c r="M26" s="537"/>
      <c r="N26" s="538">
        <v>0.55591054313099042</v>
      </c>
      <c r="O26" s="538">
        <v>0.60144927536231885</v>
      </c>
      <c r="P26" s="537">
        <f t="shared" si="9"/>
        <v>8.191737464601033E-2</v>
      </c>
      <c r="Q26" s="678"/>
      <c r="R26" s="679"/>
      <c r="S26" s="537"/>
    </row>
  </sheetData>
  <mergeCells count="19">
    <mergeCell ref="H20:I26"/>
    <mergeCell ref="K20:L26"/>
    <mergeCell ref="Q20:R26"/>
    <mergeCell ref="H4:J4"/>
    <mergeCell ref="K4:M4"/>
    <mergeCell ref="B17:S17"/>
    <mergeCell ref="B18:B19"/>
    <mergeCell ref="C18:C19"/>
    <mergeCell ref="D18:D19"/>
    <mergeCell ref="E18:G18"/>
    <mergeCell ref="H18:J18"/>
    <mergeCell ref="K18:M18"/>
    <mergeCell ref="N18:P18"/>
    <mergeCell ref="Q18:S18"/>
    <mergeCell ref="B3:M3"/>
    <mergeCell ref="B4:B5"/>
    <mergeCell ref="C4:C5"/>
    <mergeCell ref="D4:D5"/>
    <mergeCell ref="E4:G4"/>
  </mergeCells>
  <pageMargins left="0.5" right="0.5" top="0.5" bottom="0.5" header="0.3" footer="0.3"/>
  <pageSetup scale="56" fitToHeight="0" orientation="landscape" r:id="rId1"/>
  <headerFooter>
    <oddFooter>&amp;L&amp;8OneCare Vermont&amp;R&amp;8&amp;F, &amp;A</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3"/>
  <sheetViews>
    <sheetView zoomScaleNormal="100" workbookViewId="0">
      <selection activeCell="A12" sqref="A12"/>
    </sheetView>
  </sheetViews>
  <sheetFormatPr defaultColWidth="9.28515625" defaultRowHeight="16.5" x14ac:dyDescent="0.3"/>
  <cols>
    <col min="1" max="1" width="9.28515625" style="273"/>
    <col min="2" max="2" width="24.28515625" style="272" customWidth="1"/>
    <col min="3" max="3" width="24.7109375" style="272" customWidth="1"/>
    <col min="4" max="4" width="35.42578125" style="272" customWidth="1"/>
    <col min="5" max="5" width="33.85546875" style="272" customWidth="1"/>
    <col min="6" max="7" width="26.28515625" style="272" customWidth="1"/>
    <col min="8" max="8" width="24.7109375" style="272" customWidth="1"/>
    <col min="9" max="9" width="30.5703125" style="272" customWidth="1"/>
    <col min="10" max="10" width="25.7109375" style="90" customWidth="1"/>
    <col min="11" max="11" width="9.28515625" style="272"/>
    <col min="12" max="12" width="0" style="272" hidden="1" customWidth="1"/>
    <col min="13" max="16384" width="9.28515625" style="272"/>
  </cols>
  <sheetData>
    <row r="1" spans="1:19" s="15" customFormat="1" x14ac:dyDescent="0.3">
      <c r="A1" s="273"/>
      <c r="B1" s="13" t="s">
        <v>331</v>
      </c>
      <c r="C1" s="157"/>
      <c r="D1" s="157"/>
      <c r="E1" s="157"/>
      <c r="F1" s="157"/>
      <c r="G1" s="157"/>
      <c r="H1" s="157"/>
      <c r="I1" s="159"/>
      <c r="J1" s="553"/>
      <c r="K1" s="159"/>
      <c r="L1" s="159"/>
      <c r="M1" s="159"/>
      <c r="N1" s="159"/>
      <c r="O1" s="159"/>
      <c r="P1" s="159"/>
      <c r="Q1" s="159"/>
      <c r="R1" s="159"/>
      <c r="S1" s="159"/>
    </row>
    <row r="2" spans="1:19" s="15" customFormat="1" x14ac:dyDescent="0.3">
      <c r="A2" s="273"/>
      <c r="B2" s="13" t="s">
        <v>483</v>
      </c>
      <c r="C2" s="157"/>
      <c r="D2" s="157"/>
      <c r="E2" s="157"/>
      <c r="F2" s="157"/>
      <c r="G2" s="157"/>
      <c r="H2" s="157"/>
      <c r="I2" s="159"/>
      <c r="J2" s="553"/>
      <c r="K2" s="159"/>
      <c r="L2" s="159"/>
      <c r="M2" s="159"/>
      <c r="N2" s="159"/>
      <c r="O2" s="159"/>
      <c r="P2" s="159"/>
      <c r="Q2" s="159"/>
      <c r="R2" s="159"/>
      <c r="S2" s="159"/>
    </row>
    <row r="3" spans="1:19" ht="30" x14ac:dyDescent="0.3">
      <c r="B3" s="188" t="s">
        <v>303</v>
      </c>
      <c r="C3" s="188" t="s">
        <v>304</v>
      </c>
      <c r="D3" s="189" t="s">
        <v>305</v>
      </c>
      <c r="E3" s="189" t="s">
        <v>306</v>
      </c>
      <c r="F3" s="189" t="s">
        <v>307</v>
      </c>
      <c r="G3" s="189" t="s">
        <v>308</v>
      </c>
      <c r="H3" s="189" t="s">
        <v>309</v>
      </c>
      <c r="I3" s="189" t="s">
        <v>310</v>
      </c>
      <c r="J3" s="189" t="s">
        <v>311</v>
      </c>
    </row>
    <row r="4" spans="1:19" ht="90.75" x14ac:dyDescent="0.3">
      <c r="B4" s="134" t="s">
        <v>424</v>
      </c>
      <c r="C4" s="134"/>
      <c r="D4" s="554" t="s">
        <v>663</v>
      </c>
      <c r="E4" s="554" t="s">
        <v>664</v>
      </c>
      <c r="F4" s="350">
        <v>9694801.2556915637</v>
      </c>
      <c r="G4" s="554" t="s">
        <v>665</v>
      </c>
      <c r="H4" s="554" t="s">
        <v>666</v>
      </c>
      <c r="I4" s="555" t="s">
        <v>667</v>
      </c>
      <c r="J4" s="134" t="s">
        <v>414</v>
      </c>
    </row>
    <row r="5" spans="1:19" ht="75.75" x14ac:dyDescent="0.3">
      <c r="B5" s="134" t="s">
        <v>424</v>
      </c>
      <c r="C5" s="134" t="s">
        <v>406</v>
      </c>
      <c r="D5" s="554" t="s">
        <v>155</v>
      </c>
      <c r="E5" s="554" t="s">
        <v>668</v>
      </c>
      <c r="F5" s="350">
        <v>7275652.4097334156</v>
      </c>
      <c r="G5" s="554" t="s">
        <v>669</v>
      </c>
      <c r="H5" s="554" t="s">
        <v>666</v>
      </c>
      <c r="I5" s="556" t="s">
        <v>670</v>
      </c>
      <c r="J5" s="134" t="s">
        <v>8</v>
      </c>
    </row>
    <row r="6" spans="1:19" ht="60.75" x14ac:dyDescent="0.3">
      <c r="B6" s="134" t="s">
        <v>424</v>
      </c>
      <c r="C6" s="134"/>
      <c r="D6" s="554" t="s">
        <v>156</v>
      </c>
      <c r="E6" s="554" t="s">
        <v>671</v>
      </c>
      <c r="F6" s="350">
        <v>2000000</v>
      </c>
      <c r="G6" s="554" t="s">
        <v>672</v>
      </c>
      <c r="H6" s="554" t="s">
        <v>673</v>
      </c>
      <c r="I6" s="556" t="s">
        <v>522</v>
      </c>
      <c r="J6" s="134" t="s">
        <v>414</v>
      </c>
    </row>
    <row r="7" spans="1:19" ht="75.75" x14ac:dyDescent="0.3">
      <c r="B7" s="134" t="s">
        <v>407</v>
      </c>
      <c r="C7" s="134"/>
      <c r="D7" s="554" t="s">
        <v>674</v>
      </c>
      <c r="E7" s="554" t="s">
        <v>675</v>
      </c>
      <c r="F7" s="350">
        <v>950000</v>
      </c>
      <c r="G7" s="554" t="s">
        <v>676</v>
      </c>
      <c r="H7" s="554" t="s">
        <v>677</v>
      </c>
      <c r="I7" s="556" t="s">
        <v>522</v>
      </c>
      <c r="J7" s="134" t="s">
        <v>419</v>
      </c>
    </row>
    <row r="8" spans="1:19" ht="105.75" x14ac:dyDescent="0.3">
      <c r="B8" s="134" t="s">
        <v>424</v>
      </c>
      <c r="C8" s="134"/>
      <c r="D8" s="554" t="s">
        <v>678</v>
      </c>
      <c r="E8" s="557" t="s">
        <v>679</v>
      </c>
      <c r="F8" s="350">
        <v>1200000</v>
      </c>
      <c r="G8" s="554" t="s">
        <v>793</v>
      </c>
      <c r="H8" s="554" t="s">
        <v>666</v>
      </c>
      <c r="I8" s="556" t="s">
        <v>794</v>
      </c>
      <c r="J8" s="134" t="s">
        <v>414</v>
      </c>
    </row>
    <row r="9" spans="1:19" ht="75.75" x14ac:dyDescent="0.3">
      <c r="B9" s="134" t="s">
        <v>8</v>
      </c>
      <c r="C9" s="134"/>
      <c r="D9" s="554" t="s">
        <v>579</v>
      </c>
      <c r="E9" s="554" t="s">
        <v>680</v>
      </c>
      <c r="F9" s="350">
        <v>65777</v>
      </c>
      <c r="G9" s="554" t="s">
        <v>681</v>
      </c>
      <c r="H9" s="554" t="s">
        <v>788</v>
      </c>
      <c r="I9" s="556" t="s">
        <v>522</v>
      </c>
      <c r="J9" s="134" t="s">
        <v>415</v>
      </c>
    </row>
    <row r="10" spans="1:19" ht="60.75" x14ac:dyDescent="0.3">
      <c r="B10" s="134" t="s">
        <v>8</v>
      </c>
      <c r="C10" s="134"/>
      <c r="D10" s="554" t="s">
        <v>160</v>
      </c>
      <c r="E10" s="554" t="s">
        <v>789</v>
      </c>
      <c r="F10" s="350">
        <v>239319.8</v>
      </c>
      <c r="G10" s="554" t="s">
        <v>790</v>
      </c>
      <c r="H10" s="554" t="s">
        <v>788</v>
      </c>
      <c r="I10" s="556" t="s">
        <v>522</v>
      </c>
      <c r="J10" s="134" t="s">
        <v>8</v>
      </c>
    </row>
    <row r="11" spans="1:19" ht="60.75" x14ac:dyDescent="0.3">
      <c r="B11" s="134" t="s">
        <v>8</v>
      </c>
      <c r="C11" s="134"/>
      <c r="D11" s="554" t="s">
        <v>791</v>
      </c>
      <c r="E11" s="554" t="s">
        <v>792</v>
      </c>
      <c r="F11" s="350">
        <v>74000</v>
      </c>
      <c r="G11" s="554" t="s">
        <v>790</v>
      </c>
      <c r="H11" s="554" t="s">
        <v>788</v>
      </c>
      <c r="I11" s="556" t="s">
        <v>522</v>
      </c>
      <c r="J11" s="134" t="s">
        <v>8</v>
      </c>
    </row>
    <row r="12" spans="1:19" ht="45.75" x14ac:dyDescent="0.3">
      <c r="B12" s="134" t="s">
        <v>424</v>
      </c>
      <c r="C12" s="134"/>
      <c r="D12" s="554" t="s">
        <v>796</v>
      </c>
      <c r="E12" s="554" t="s">
        <v>797</v>
      </c>
      <c r="F12" s="350">
        <v>657760.03650000005</v>
      </c>
      <c r="G12" s="554" t="s">
        <v>798</v>
      </c>
      <c r="H12" s="554" t="s">
        <v>799</v>
      </c>
      <c r="I12" s="620">
        <v>100</v>
      </c>
      <c r="J12" s="134" t="s">
        <v>414</v>
      </c>
    </row>
    <row r="13" spans="1:19" ht="60.75" x14ac:dyDescent="0.3">
      <c r="B13" s="134" t="s">
        <v>8</v>
      </c>
      <c r="C13" s="134"/>
      <c r="D13" s="554" t="s">
        <v>800</v>
      </c>
      <c r="E13" s="554" t="s">
        <v>801</v>
      </c>
      <c r="F13" s="350">
        <v>8401659.8900000006</v>
      </c>
      <c r="G13" s="554" t="s">
        <v>802</v>
      </c>
      <c r="H13" s="554" t="s">
        <v>803</v>
      </c>
      <c r="I13" s="620" t="s">
        <v>795</v>
      </c>
      <c r="J13" s="134" t="s">
        <v>8</v>
      </c>
    </row>
  </sheetData>
  <pageMargins left="0.5" right="0.5" top="0.5" bottom="0.5" header="0.3" footer="0.3"/>
  <pageSetup scale="56" orientation="portrait" r:id="rId1"/>
  <headerFooter>
    <oddFooter>&amp;L&amp;8OneCare Vermont&amp;R&amp;8&amp;F, &amp;A</oddFooter>
  </headerFooter>
  <extLst>
    <ext xmlns:x14="http://schemas.microsoft.com/office/spreadsheetml/2009/9/main" uri="{CCE6A557-97BC-4b89-ADB6-D9C93CAAB3DF}">
      <x14:dataValidations xmlns:xm="http://schemas.microsoft.com/office/excel/2006/main" count="3">
        <x14:dataValidation type="list" allowBlank="1" showInputMessage="1" showErrorMessage="1">
          <x14:formula1>
            <xm:f>'S:\Groups\Managed Care Ops\OneCare Vermont\GMCB\2021\Budget\Submission\[Appendix 7.2_update 0911.xlsx]7.2 LISTS - DO NOT DELETE '!#REF!</xm:f>
          </x14:formula1>
          <xm:sqref>J4:J13</xm:sqref>
        </x14:dataValidation>
        <x14:dataValidation type="list" allowBlank="1" showInputMessage="1" showErrorMessage="1">
          <x14:formula1>
            <xm:f>'S:\Groups\Managed Care Ops\OneCare Vermont\GMCB\2021\Budget\Submission\[Appendix 7.2_update 0911.xlsx]7.2 LISTS - DO NOT DELETE '!#REF!</xm:f>
          </x14:formula1>
          <xm:sqref>C4:C13</xm:sqref>
        </x14:dataValidation>
        <x14:dataValidation type="list" allowBlank="1" showInputMessage="1" showErrorMessage="1">
          <x14:formula1>
            <xm:f>'S:\Groups\Managed Care Ops\OneCare Vermont\GMCB\2021\Budget\Submission\[Appendix 7.2_update 0911.xlsx]7.2 LISTS - DO NOT DELETE '!#REF!</xm:f>
          </x14:formula1>
          <xm:sqref>B4:B13</xm:sqref>
        </x14:dataValidation>
      </x14:dataValidations>
    </ext>
  </extLst>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view="pageLayout" zoomScaleNormal="100" workbookViewId="0">
      <selection activeCell="A12" sqref="A12"/>
    </sheetView>
  </sheetViews>
  <sheetFormatPr defaultRowHeight="15" x14ac:dyDescent="0.25"/>
  <cols>
    <col min="1" max="1" width="58.5703125" style="272" customWidth="1"/>
    <col min="2" max="2" width="46.7109375" style="272" bestFit="1" customWidth="1"/>
    <col min="3" max="3" width="56.85546875" style="272" customWidth="1"/>
    <col min="4" max="16384" width="9.140625" style="272"/>
  </cols>
  <sheetData>
    <row r="1" spans="1:3" x14ac:dyDescent="0.25">
      <c r="A1" s="188" t="s">
        <v>303</v>
      </c>
      <c r="B1" s="188" t="s">
        <v>304</v>
      </c>
      <c r="C1" s="188" t="s">
        <v>311</v>
      </c>
    </row>
    <row r="2" spans="1:3" x14ac:dyDescent="0.25">
      <c r="A2" s="272" t="s">
        <v>408</v>
      </c>
      <c r="B2" s="272" t="s">
        <v>408</v>
      </c>
      <c r="C2" s="272" t="s">
        <v>413</v>
      </c>
    </row>
    <row r="3" spans="1:3" x14ac:dyDescent="0.25">
      <c r="A3" s="272" t="s">
        <v>409</v>
      </c>
      <c r="B3" s="272" t="s">
        <v>409</v>
      </c>
      <c r="C3" s="272" t="s">
        <v>422</v>
      </c>
    </row>
    <row r="4" spans="1:3" x14ac:dyDescent="0.25">
      <c r="A4" s="272" t="s">
        <v>424</v>
      </c>
      <c r="B4" s="272" t="s">
        <v>424</v>
      </c>
      <c r="C4" s="272" t="s">
        <v>420</v>
      </c>
    </row>
    <row r="5" spans="1:3" x14ac:dyDescent="0.25">
      <c r="A5" s="272" t="s">
        <v>407</v>
      </c>
      <c r="B5" s="272" t="s">
        <v>407</v>
      </c>
      <c r="C5" s="272" t="s">
        <v>421</v>
      </c>
    </row>
    <row r="6" spans="1:3" x14ac:dyDescent="0.25">
      <c r="A6" s="272" t="s">
        <v>406</v>
      </c>
      <c r="B6" s="272" t="s">
        <v>406</v>
      </c>
      <c r="C6" s="272" t="s">
        <v>412</v>
      </c>
    </row>
    <row r="7" spans="1:3" x14ac:dyDescent="0.25">
      <c r="A7" s="272" t="s">
        <v>410</v>
      </c>
      <c r="B7" s="272" t="s">
        <v>410</v>
      </c>
      <c r="C7" s="272" t="s">
        <v>417</v>
      </c>
    </row>
    <row r="8" spans="1:3" x14ac:dyDescent="0.25">
      <c r="A8" s="272" t="s">
        <v>423</v>
      </c>
      <c r="B8" s="272" t="s">
        <v>423</v>
      </c>
      <c r="C8" s="272" t="s">
        <v>416</v>
      </c>
    </row>
    <row r="9" spans="1:3" x14ac:dyDescent="0.25">
      <c r="A9" s="272" t="s">
        <v>411</v>
      </c>
      <c r="B9" s="272" t="s">
        <v>411</v>
      </c>
      <c r="C9" s="272" t="s">
        <v>418</v>
      </c>
    </row>
    <row r="10" spans="1:3" x14ac:dyDescent="0.25">
      <c r="A10" s="272" t="s">
        <v>245</v>
      </c>
      <c r="B10" s="272" t="s">
        <v>245</v>
      </c>
      <c r="C10" s="272" t="s">
        <v>414</v>
      </c>
    </row>
    <row r="11" spans="1:3" x14ac:dyDescent="0.25">
      <c r="A11" s="272" t="s">
        <v>405</v>
      </c>
      <c r="B11" s="272" t="s">
        <v>405</v>
      </c>
      <c r="C11" s="272" t="s">
        <v>415</v>
      </c>
    </row>
    <row r="12" spans="1:3" x14ac:dyDescent="0.25">
      <c r="A12" s="272" t="s">
        <v>8</v>
      </c>
      <c r="B12" s="272" t="s">
        <v>8</v>
      </c>
      <c r="C12" s="272" t="s">
        <v>419</v>
      </c>
    </row>
    <row r="13" spans="1:3" x14ac:dyDescent="0.25">
      <c r="C13" s="272" t="s">
        <v>8</v>
      </c>
    </row>
  </sheetData>
  <pageMargins left="0.5" right="0.5" top="0.5" bottom="0.5" header="0.3" footer="0.3"/>
  <pageSetup scale="56" orientation="portrait" r:id="rId1"/>
  <headerFooter>
    <oddFooter>&amp;L&amp;8OneCare Vermont&amp;R&amp;8&amp;F, &amp;A</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3"/>
  <sheetViews>
    <sheetView showGridLines="0" zoomScaleNormal="100" workbookViewId="0">
      <selection activeCell="A12" sqref="A12"/>
    </sheetView>
  </sheetViews>
  <sheetFormatPr defaultColWidth="9.140625" defaultRowHeight="16.5" x14ac:dyDescent="0.3"/>
  <cols>
    <col min="1" max="1" width="9.140625" style="273"/>
    <col min="2" max="2" width="27.42578125" style="135" customWidth="1"/>
    <col min="3" max="3" width="21.42578125" style="135" customWidth="1"/>
    <col min="4" max="4" width="15.140625" style="135" customWidth="1"/>
    <col min="5" max="5" width="9.140625" style="135"/>
    <col min="6" max="6" width="25.85546875" style="561" customWidth="1"/>
    <col min="7" max="16384" width="9.140625" style="135"/>
  </cols>
  <sheetData>
    <row r="1" spans="1:10" s="15" customFormat="1" x14ac:dyDescent="0.3">
      <c r="A1" s="273"/>
      <c r="B1" s="13" t="s">
        <v>331</v>
      </c>
      <c r="C1" s="159"/>
      <c r="D1" s="159"/>
      <c r="E1" s="159"/>
      <c r="F1" s="558"/>
      <c r="G1" s="159"/>
      <c r="H1" s="159"/>
      <c r="I1" s="159"/>
      <c r="J1" s="159"/>
    </row>
    <row r="2" spans="1:10" s="15" customFormat="1" x14ac:dyDescent="0.3">
      <c r="A2" s="273"/>
      <c r="B2" s="13" t="s">
        <v>332</v>
      </c>
      <c r="C2" s="159"/>
      <c r="D2" s="159"/>
      <c r="E2" s="159"/>
      <c r="F2" s="558"/>
      <c r="G2" s="159"/>
      <c r="H2" s="159"/>
      <c r="I2" s="159"/>
      <c r="J2" s="159"/>
    </row>
    <row r="3" spans="1:10" x14ac:dyDescent="0.3">
      <c r="B3" s="200" t="s">
        <v>300</v>
      </c>
      <c r="C3" s="200" t="s">
        <v>57</v>
      </c>
      <c r="D3" s="200" t="s">
        <v>301</v>
      </c>
      <c r="E3" s="200" t="s">
        <v>302</v>
      </c>
      <c r="F3" s="618" t="s">
        <v>682</v>
      </c>
    </row>
    <row r="4" spans="1:10" x14ac:dyDescent="0.3">
      <c r="B4" s="3" t="s">
        <v>22</v>
      </c>
      <c r="C4" s="3" t="s">
        <v>683</v>
      </c>
      <c r="D4" s="3" t="s">
        <v>684</v>
      </c>
      <c r="E4" s="3">
        <v>177</v>
      </c>
      <c r="F4" s="559">
        <v>757197.61</v>
      </c>
    </row>
    <row r="5" spans="1:10" x14ac:dyDescent="0.3">
      <c r="B5" s="3" t="s">
        <v>22</v>
      </c>
      <c r="C5" s="3" t="s">
        <v>683</v>
      </c>
      <c r="D5" s="3" t="s">
        <v>685</v>
      </c>
      <c r="E5" s="3">
        <v>779</v>
      </c>
      <c r="F5" s="559">
        <v>645172.39</v>
      </c>
    </row>
    <row r="6" spans="1:10" x14ac:dyDescent="0.3">
      <c r="B6" s="3" t="s">
        <v>22</v>
      </c>
      <c r="C6" s="3" t="s">
        <v>683</v>
      </c>
      <c r="D6" s="3" t="s">
        <v>686</v>
      </c>
      <c r="E6" s="3">
        <v>771</v>
      </c>
      <c r="F6" s="559">
        <v>1261904.72</v>
      </c>
    </row>
    <row r="7" spans="1:10" x14ac:dyDescent="0.3">
      <c r="B7" s="3" t="s">
        <v>22</v>
      </c>
      <c r="C7" s="3" t="s">
        <v>683</v>
      </c>
      <c r="D7" s="3" t="s">
        <v>687</v>
      </c>
      <c r="E7" s="3">
        <v>136</v>
      </c>
      <c r="F7" s="559">
        <v>881551.44</v>
      </c>
    </row>
    <row r="8" spans="1:10" x14ac:dyDescent="0.3">
      <c r="B8" s="3" t="s">
        <v>22</v>
      </c>
      <c r="C8" s="3" t="s">
        <v>688</v>
      </c>
      <c r="D8" s="3" t="s">
        <v>684</v>
      </c>
      <c r="E8" s="3">
        <v>238</v>
      </c>
      <c r="F8" s="559">
        <v>221227.75</v>
      </c>
      <c r="G8" s="272"/>
      <c r="H8" s="272"/>
    </row>
    <row r="9" spans="1:10" x14ac:dyDescent="0.3">
      <c r="B9" s="3" t="s">
        <v>22</v>
      </c>
      <c r="C9" s="3" t="s">
        <v>688</v>
      </c>
      <c r="D9" s="3" t="s">
        <v>685</v>
      </c>
      <c r="E9" s="3">
        <v>903</v>
      </c>
      <c r="F9" s="559">
        <v>237172.02</v>
      </c>
      <c r="G9" s="272"/>
      <c r="H9" s="272"/>
    </row>
    <row r="10" spans="1:10" x14ac:dyDescent="0.3">
      <c r="B10" s="3" t="s">
        <v>22</v>
      </c>
      <c r="C10" s="3" t="s">
        <v>688</v>
      </c>
      <c r="D10" s="3" t="s">
        <v>686</v>
      </c>
      <c r="E10" s="3">
        <v>880</v>
      </c>
      <c r="F10" s="559">
        <v>539524.34</v>
      </c>
      <c r="G10" s="272"/>
      <c r="H10" s="272"/>
    </row>
    <row r="11" spans="1:10" x14ac:dyDescent="0.3">
      <c r="B11" s="3" t="s">
        <v>22</v>
      </c>
      <c r="C11" s="3" t="s">
        <v>688</v>
      </c>
      <c r="D11" s="3" t="s">
        <v>687</v>
      </c>
      <c r="E11" s="3">
        <v>125</v>
      </c>
      <c r="F11" s="559">
        <v>477023.38</v>
      </c>
      <c r="G11" s="272"/>
      <c r="H11" s="272"/>
    </row>
    <row r="12" spans="1:10" x14ac:dyDescent="0.3">
      <c r="B12" s="3" t="s">
        <v>22</v>
      </c>
      <c r="C12" s="3" t="s">
        <v>689</v>
      </c>
      <c r="D12" s="3" t="s">
        <v>684</v>
      </c>
      <c r="E12" s="3">
        <v>660</v>
      </c>
      <c r="F12" s="559">
        <v>1164179.46</v>
      </c>
      <c r="G12" s="272"/>
      <c r="H12" s="272"/>
    </row>
    <row r="13" spans="1:10" x14ac:dyDescent="0.3">
      <c r="B13" s="3" t="s">
        <v>22</v>
      </c>
      <c r="C13" s="3" t="s">
        <v>689</v>
      </c>
      <c r="D13" s="3" t="s">
        <v>685</v>
      </c>
      <c r="E13" s="3">
        <v>2298</v>
      </c>
      <c r="F13" s="559">
        <v>1040319.42</v>
      </c>
      <c r="G13" s="272"/>
      <c r="H13" s="272"/>
    </row>
    <row r="14" spans="1:10" x14ac:dyDescent="0.3">
      <c r="B14" s="3" t="s">
        <v>22</v>
      </c>
      <c r="C14" s="3" t="s">
        <v>689</v>
      </c>
      <c r="D14" s="3" t="s">
        <v>686</v>
      </c>
      <c r="E14" s="3">
        <v>2287</v>
      </c>
      <c r="F14" s="559">
        <v>2021929.22</v>
      </c>
      <c r="G14" s="272"/>
      <c r="H14" s="272"/>
    </row>
    <row r="15" spans="1:10" x14ac:dyDescent="0.3">
      <c r="B15" s="3" t="s">
        <v>22</v>
      </c>
      <c r="C15" s="3" t="s">
        <v>689</v>
      </c>
      <c r="D15" s="3" t="s">
        <v>687</v>
      </c>
      <c r="E15" s="3">
        <v>322</v>
      </c>
      <c r="F15" s="559">
        <v>1540747.58</v>
      </c>
      <c r="G15" s="272"/>
      <c r="H15" s="272"/>
    </row>
    <row r="16" spans="1:10" x14ac:dyDescent="0.3">
      <c r="B16" s="3" t="s">
        <v>22</v>
      </c>
      <c r="C16" s="3" t="s">
        <v>38</v>
      </c>
      <c r="D16" s="3" t="s">
        <v>684</v>
      </c>
      <c r="E16" s="3">
        <v>559</v>
      </c>
      <c r="F16" s="559">
        <v>3389543.93</v>
      </c>
      <c r="G16" s="272"/>
      <c r="H16" s="272"/>
    </row>
    <row r="17" spans="2:8" x14ac:dyDescent="0.3">
      <c r="B17" s="3" t="s">
        <v>22</v>
      </c>
      <c r="C17" s="3" t="s">
        <v>38</v>
      </c>
      <c r="D17" s="3" t="s">
        <v>685</v>
      </c>
      <c r="E17" s="3">
        <v>2317</v>
      </c>
      <c r="F17" s="559">
        <v>2596640.23</v>
      </c>
      <c r="G17" s="272"/>
      <c r="H17" s="272"/>
    </row>
    <row r="18" spans="2:8" x14ac:dyDescent="0.3">
      <c r="B18" s="3" t="s">
        <v>22</v>
      </c>
      <c r="C18" s="3" t="s">
        <v>38</v>
      </c>
      <c r="D18" s="3" t="s">
        <v>686</v>
      </c>
      <c r="E18" s="3">
        <v>2193</v>
      </c>
      <c r="F18" s="559">
        <v>5235690.28</v>
      </c>
      <c r="G18" s="272"/>
      <c r="H18" s="272"/>
    </row>
    <row r="19" spans="2:8" x14ac:dyDescent="0.3">
      <c r="B19" s="3" t="s">
        <v>22</v>
      </c>
      <c r="C19" s="3" t="s">
        <v>38</v>
      </c>
      <c r="D19" s="3" t="s">
        <v>687</v>
      </c>
      <c r="E19" s="3">
        <v>332</v>
      </c>
      <c r="F19" s="559">
        <v>5029938.09</v>
      </c>
      <c r="G19" s="272"/>
      <c r="H19" s="272"/>
    </row>
    <row r="20" spans="2:8" x14ac:dyDescent="0.3">
      <c r="B20" s="3" t="s">
        <v>23</v>
      </c>
      <c r="C20" s="3" t="s">
        <v>683</v>
      </c>
      <c r="D20" s="3" t="s">
        <v>684</v>
      </c>
      <c r="E20" s="3">
        <v>264</v>
      </c>
      <c r="F20" s="559">
        <v>947908.85</v>
      </c>
      <c r="G20" s="272"/>
      <c r="H20" s="272"/>
    </row>
    <row r="21" spans="2:8" x14ac:dyDescent="0.3">
      <c r="B21" s="3" t="s">
        <v>23</v>
      </c>
      <c r="C21" s="3" t="s">
        <v>683</v>
      </c>
      <c r="D21" s="3" t="s">
        <v>685</v>
      </c>
      <c r="E21" s="3">
        <v>1227</v>
      </c>
      <c r="F21" s="559">
        <v>886144.15</v>
      </c>
      <c r="G21" s="272"/>
      <c r="H21" s="272"/>
    </row>
    <row r="22" spans="2:8" x14ac:dyDescent="0.3">
      <c r="B22" s="3" t="s">
        <v>23</v>
      </c>
      <c r="C22" s="3" t="s">
        <v>683</v>
      </c>
      <c r="D22" s="3" t="s">
        <v>686</v>
      </c>
      <c r="E22" s="3">
        <v>1081</v>
      </c>
      <c r="F22" s="559">
        <v>2676360.0499999998</v>
      </c>
      <c r="G22" s="272"/>
      <c r="H22" s="272"/>
    </row>
    <row r="23" spans="2:8" x14ac:dyDescent="0.3">
      <c r="B23" s="3" t="s">
        <v>23</v>
      </c>
      <c r="C23" s="3" t="s">
        <v>683</v>
      </c>
      <c r="D23" s="3" t="s">
        <v>687</v>
      </c>
      <c r="E23" s="3">
        <v>159</v>
      </c>
      <c r="F23" s="559">
        <v>1337934.3899999999</v>
      </c>
      <c r="G23" s="272"/>
      <c r="H23" s="272"/>
    </row>
    <row r="24" spans="2:8" x14ac:dyDescent="0.3">
      <c r="B24" s="3" t="s">
        <v>23</v>
      </c>
      <c r="C24" s="3" t="s">
        <v>688</v>
      </c>
      <c r="D24" s="3" t="s">
        <v>684</v>
      </c>
      <c r="E24" s="3">
        <v>294</v>
      </c>
      <c r="F24" s="559">
        <v>436503.23</v>
      </c>
      <c r="G24" s="272"/>
      <c r="H24" s="272"/>
    </row>
    <row r="25" spans="2:8" x14ac:dyDescent="0.3">
      <c r="B25" s="3" t="s">
        <v>23</v>
      </c>
      <c r="C25" s="3" t="s">
        <v>688</v>
      </c>
      <c r="D25" s="3" t="s">
        <v>685</v>
      </c>
      <c r="E25" s="3">
        <v>1279</v>
      </c>
      <c r="F25" s="559">
        <v>677307.71</v>
      </c>
      <c r="G25" s="272"/>
      <c r="H25" s="272"/>
    </row>
    <row r="26" spans="2:8" x14ac:dyDescent="0.3">
      <c r="B26" s="3" t="s">
        <v>23</v>
      </c>
      <c r="C26" s="3" t="s">
        <v>688</v>
      </c>
      <c r="D26" s="3" t="s">
        <v>686</v>
      </c>
      <c r="E26" s="3">
        <v>1152</v>
      </c>
      <c r="F26" s="559">
        <v>650597.22</v>
      </c>
    </row>
    <row r="27" spans="2:8" x14ac:dyDescent="0.3">
      <c r="B27" s="3" t="s">
        <v>23</v>
      </c>
      <c r="C27" s="3" t="s">
        <v>688</v>
      </c>
      <c r="D27" s="3" t="s">
        <v>687</v>
      </c>
      <c r="E27" s="3">
        <v>166</v>
      </c>
      <c r="F27" s="559">
        <v>296387.8</v>
      </c>
    </row>
    <row r="28" spans="2:8" x14ac:dyDescent="0.3">
      <c r="B28" s="3" t="s">
        <v>23</v>
      </c>
      <c r="C28" s="3" t="s">
        <v>689</v>
      </c>
      <c r="D28" s="3" t="s">
        <v>684</v>
      </c>
      <c r="E28" s="3">
        <v>595</v>
      </c>
      <c r="F28" s="559">
        <v>1363706.21</v>
      </c>
    </row>
    <row r="29" spans="2:8" x14ac:dyDescent="0.3">
      <c r="B29" s="3" t="s">
        <v>23</v>
      </c>
      <c r="C29" s="3" t="s">
        <v>689</v>
      </c>
      <c r="D29" s="3" t="s">
        <v>685</v>
      </c>
      <c r="E29" s="3">
        <v>3062</v>
      </c>
      <c r="F29" s="559">
        <v>1423050.64</v>
      </c>
    </row>
    <row r="30" spans="2:8" x14ac:dyDescent="0.3">
      <c r="B30" s="3" t="s">
        <v>23</v>
      </c>
      <c r="C30" s="3" t="s">
        <v>689</v>
      </c>
      <c r="D30" s="3" t="s">
        <v>686</v>
      </c>
      <c r="E30" s="3">
        <v>2633</v>
      </c>
      <c r="F30" s="559">
        <v>2854342.85</v>
      </c>
    </row>
    <row r="31" spans="2:8" x14ac:dyDescent="0.3">
      <c r="B31" s="3" t="s">
        <v>23</v>
      </c>
      <c r="C31" s="3" t="s">
        <v>689</v>
      </c>
      <c r="D31" s="3" t="s">
        <v>687</v>
      </c>
      <c r="E31" s="3">
        <v>371</v>
      </c>
      <c r="F31" s="559">
        <v>1442410.95</v>
      </c>
    </row>
    <row r="32" spans="2:8" x14ac:dyDescent="0.3">
      <c r="B32" s="3" t="s">
        <v>23</v>
      </c>
      <c r="C32" s="3" t="s">
        <v>38</v>
      </c>
      <c r="D32" s="3" t="s">
        <v>684</v>
      </c>
      <c r="E32" s="3">
        <v>744</v>
      </c>
      <c r="F32" s="559">
        <v>4113614.74</v>
      </c>
    </row>
    <row r="33" spans="2:6" x14ac:dyDescent="0.3">
      <c r="B33" s="3" t="s">
        <v>23</v>
      </c>
      <c r="C33" s="3" t="s">
        <v>38</v>
      </c>
      <c r="D33" s="3" t="s">
        <v>685</v>
      </c>
      <c r="E33" s="3">
        <v>3159</v>
      </c>
      <c r="F33" s="559">
        <v>3134561.7</v>
      </c>
    </row>
    <row r="34" spans="2:6" x14ac:dyDescent="0.3">
      <c r="B34" s="3" t="s">
        <v>23</v>
      </c>
      <c r="C34" s="3" t="s">
        <v>38</v>
      </c>
      <c r="D34" s="3" t="s">
        <v>686</v>
      </c>
      <c r="E34" s="3">
        <v>2885</v>
      </c>
      <c r="F34" s="559">
        <v>7966272.04</v>
      </c>
    </row>
    <row r="35" spans="2:6" x14ac:dyDescent="0.3">
      <c r="B35" s="3" t="s">
        <v>23</v>
      </c>
      <c r="C35" s="3" t="s">
        <v>38</v>
      </c>
      <c r="D35" s="3" t="s">
        <v>687</v>
      </c>
      <c r="E35" s="3">
        <v>452</v>
      </c>
      <c r="F35" s="559">
        <v>6201162.7999999998</v>
      </c>
    </row>
    <row r="36" spans="2:6" x14ac:dyDescent="0.3">
      <c r="B36" s="3" t="s">
        <v>24</v>
      </c>
      <c r="C36" s="3" t="s">
        <v>683</v>
      </c>
      <c r="D36" s="3" t="s">
        <v>684</v>
      </c>
      <c r="E36" s="3">
        <v>87</v>
      </c>
      <c r="F36" s="559">
        <v>523380.23</v>
      </c>
    </row>
    <row r="37" spans="2:6" x14ac:dyDescent="0.3">
      <c r="B37" s="3" t="s">
        <v>24</v>
      </c>
      <c r="C37" s="3" t="s">
        <v>683</v>
      </c>
      <c r="D37" s="3" t="s">
        <v>685</v>
      </c>
      <c r="E37" s="3">
        <v>398</v>
      </c>
      <c r="F37" s="559">
        <v>329036.79999999999</v>
      </c>
    </row>
    <row r="38" spans="2:6" x14ac:dyDescent="0.3">
      <c r="B38" s="3" t="s">
        <v>24</v>
      </c>
      <c r="C38" s="3" t="s">
        <v>683</v>
      </c>
      <c r="D38" s="3" t="s">
        <v>686</v>
      </c>
      <c r="E38" s="3">
        <v>328</v>
      </c>
      <c r="F38" s="559">
        <v>563690.6</v>
      </c>
    </row>
    <row r="39" spans="2:6" x14ac:dyDescent="0.3">
      <c r="B39" s="3" t="s">
        <v>24</v>
      </c>
      <c r="C39" s="3" t="s">
        <v>683</v>
      </c>
      <c r="D39" s="3" t="s">
        <v>687</v>
      </c>
      <c r="E39" s="3">
        <v>62</v>
      </c>
      <c r="F39" s="559">
        <v>1091268.99</v>
      </c>
    </row>
    <row r="40" spans="2:6" x14ac:dyDescent="0.3">
      <c r="B40" s="3" t="s">
        <v>24</v>
      </c>
      <c r="C40" s="3" t="s">
        <v>688</v>
      </c>
      <c r="D40" s="3" t="s">
        <v>684</v>
      </c>
      <c r="E40" s="3">
        <v>134</v>
      </c>
      <c r="F40" s="559">
        <v>179330.19</v>
      </c>
    </row>
    <row r="41" spans="2:6" x14ac:dyDescent="0.3">
      <c r="B41" s="3" t="s">
        <v>24</v>
      </c>
      <c r="C41" s="3" t="s">
        <v>688</v>
      </c>
      <c r="D41" s="3" t="s">
        <v>685</v>
      </c>
      <c r="E41" s="3">
        <v>619</v>
      </c>
      <c r="F41" s="559">
        <v>237245.57</v>
      </c>
    </row>
    <row r="42" spans="2:6" x14ac:dyDescent="0.3">
      <c r="B42" s="3" t="s">
        <v>24</v>
      </c>
      <c r="C42" s="3" t="s">
        <v>688</v>
      </c>
      <c r="D42" s="3" t="s">
        <v>686</v>
      </c>
      <c r="E42" s="3">
        <v>543</v>
      </c>
      <c r="F42" s="559">
        <v>213188.13</v>
      </c>
    </row>
    <row r="43" spans="2:6" x14ac:dyDescent="0.3">
      <c r="B43" s="3" t="s">
        <v>24</v>
      </c>
      <c r="C43" s="3" t="s">
        <v>688</v>
      </c>
      <c r="D43" s="3" t="s">
        <v>687</v>
      </c>
      <c r="E43" s="3">
        <v>73</v>
      </c>
      <c r="F43" s="559">
        <v>228006.35</v>
      </c>
    </row>
    <row r="44" spans="2:6" x14ac:dyDescent="0.3">
      <c r="B44" s="3" t="s">
        <v>24</v>
      </c>
      <c r="C44" s="3" t="s">
        <v>689</v>
      </c>
      <c r="D44" s="3" t="s">
        <v>684</v>
      </c>
      <c r="E44" s="3">
        <v>381</v>
      </c>
      <c r="F44" s="559">
        <v>689218.82</v>
      </c>
    </row>
    <row r="45" spans="2:6" x14ac:dyDescent="0.3">
      <c r="B45" s="3" t="s">
        <v>24</v>
      </c>
      <c r="C45" s="3" t="s">
        <v>689</v>
      </c>
      <c r="D45" s="3" t="s">
        <v>685</v>
      </c>
      <c r="E45" s="3">
        <v>1517</v>
      </c>
      <c r="F45" s="559">
        <v>615415.04000000004</v>
      </c>
    </row>
    <row r="46" spans="2:6" x14ac:dyDescent="0.3">
      <c r="B46" s="3" t="s">
        <v>24</v>
      </c>
      <c r="C46" s="3" t="s">
        <v>689</v>
      </c>
      <c r="D46" s="3" t="s">
        <v>686</v>
      </c>
      <c r="E46" s="3">
        <v>1450</v>
      </c>
      <c r="F46" s="559">
        <v>1279023.32</v>
      </c>
    </row>
    <row r="47" spans="2:6" x14ac:dyDescent="0.3">
      <c r="B47" s="3" t="s">
        <v>24</v>
      </c>
      <c r="C47" s="3" t="s">
        <v>689</v>
      </c>
      <c r="D47" s="3" t="s">
        <v>687</v>
      </c>
      <c r="E47" s="3">
        <v>232</v>
      </c>
      <c r="F47" s="559">
        <v>986636.27</v>
      </c>
    </row>
    <row r="48" spans="2:6" x14ac:dyDescent="0.3">
      <c r="B48" s="3" t="s">
        <v>24</v>
      </c>
      <c r="C48" s="3" t="s">
        <v>38</v>
      </c>
      <c r="D48" s="3" t="s">
        <v>684</v>
      </c>
      <c r="E48" s="3">
        <v>352</v>
      </c>
      <c r="F48" s="559">
        <v>2088351.59</v>
      </c>
    </row>
    <row r="49" spans="2:6" x14ac:dyDescent="0.3">
      <c r="B49" s="3" t="s">
        <v>24</v>
      </c>
      <c r="C49" s="3" t="s">
        <v>38</v>
      </c>
      <c r="D49" s="3" t="s">
        <v>685</v>
      </c>
      <c r="E49" s="3">
        <v>1642</v>
      </c>
      <c r="F49" s="559">
        <v>1942550.6</v>
      </c>
    </row>
    <row r="50" spans="2:6" x14ac:dyDescent="0.3">
      <c r="B50" s="3" t="s">
        <v>24</v>
      </c>
      <c r="C50" s="3" t="s">
        <v>38</v>
      </c>
      <c r="D50" s="3" t="s">
        <v>686</v>
      </c>
      <c r="E50" s="3">
        <v>1281</v>
      </c>
      <c r="F50" s="559">
        <v>3384047.48</v>
      </c>
    </row>
    <row r="51" spans="2:6" x14ac:dyDescent="0.3">
      <c r="B51" s="3" t="s">
        <v>24</v>
      </c>
      <c r="C51" s="3" t="s">
        <v>38</v>
      </c>
      <c r="D51" s="3" t="s">
        <v>687</v>
      </c>
      <c r="E51" s="3">
        <v>178</v>
      </c>
      <c r="F51" s="559">
        <v>1970005.64</v>
      </c>
    </row>
    <row r="52" spans="2:6" x14ac:dyDescent="0.3">
      <c r="B52" s="3" t="s">
        <v>25</v>
      </c>
      <c r="C52" s="3" t="s">
        <v>683</v>
      </c>
      <c r="D52" s="3" t="s">
        <v>684</v>
      </c>
      <c r="E52" s="3">
        <v>767</v>
      </c>
      <c r="F52" s="559">
        <v>4170558.45</v>
      </c>
    </row>
    <row r="53" spans="2:6" x14ac:dyDescent="0.3">
      <c r="B53" s="3" t="s">
        <v>25</v>
      </c>
      <c r="C53" s="3" t="s">
        <v>683</v>
      </c>
      <c r="D53" s="3" t="s">
        <v>685</v>
      </c>
      <c r="E53" s="3">
        <v>3624</v>
      </c>
      <c r="F53" s="559">
        <v>2821784.64</v>
      </c>
    </row>
    <row r="54" spans="2:6" x14ac:dyDescent="0.3">
      <c r="B54" s="3" t="s">
        <v>25</v>
      </c>
      <c r="C54" s="3" t="s">
        <v>683</v>
      </c>
      <c r="D54" s="3" t="s">
        <v>686</v>
      </c>
      <c r="E54" s="3">
        <v>3173</v>
      </c>
      <c r="F54" s="559">
        <v>6406161.29</v>
      </c>
    </row>
    <row r="55" spans="2:6" x14ac:dyDescent="0.3">
      <c r="B55" s="3" t="s">
        <v>25</v>
      </c>
      <c r="C55" s="3" t="s">
        <v>683</v>
      </c>
      <c r="D55" s="3" t="s">
        <v>687</v>
      </c>
      <c r="E55" s="3">
        <v>456</v>
      </c>
      <c r="F55" s="559">
        <v>7537350.7300000004</v>
      </c>
    </row>
    <row r="56" spans="2:6" x14ac:dyDescent="0.3">
      <c r="B56" s="3" t="s">
        <v>25</v>
      </c>
      <c r="C56" s="3" t="s">
        <v>688</v>
      </c>
      <c r="D56" s="3" t="s">
        <v>684</v>
      </c>
      <c r="E56" s="3">
        <v>583</v>
      </c>
      <c r="F56" s="559">
        <v>597895.66</v>
      </c>
    </row>
    <row r="57" spans="2:6" x14ac:dyDescent="0.3">
      <c r="B57" s="3" t="s">
        <v>25</v>
      </c>
      <c r="C57" s="3" t="s">
        <v>688</v>
      </c>
      <c r="D57" s="3" t="s">
        <v>685</v>
      </c>
      <c r="E57" s="3">
        <v>2645</v>
      </c>
      <c r="F57" s="559">
        <v>636048.01</v>
      </c>
    </row>
    <row r="58" spans="2:6" x14ac:dyDescent="0.3">
      <c r="B58" s="3" t="s">
        <v>25</v>
      </c>
      <c r="C58" s="3" t="s">
        <v>688</v>
      </c>
      <c r="D58" s="3" t="s">
        <v>686</v>
      </c>
      <c r="E58" s="3">
        <v>2209</v>
      </c>
      <c r="F58" s="559">
        <v>1288985.8899999999</v>
      </c>
    </row>
    <row r="59" spans="2:6" x14ac:dyDescent="0.3">
      <c r="B59" s="3" t="s">
        <v>25</v>
      </c>
      <c r="C59" s="3" t="s">
        <v>688</v>
      </c>
      <c r="D59" s="3" t="s">
        <v>687</v>
      </c>
      <c r="E59" s="3">
        <v>435</v>
      </c>
      <c r="F59" s="559">
        <v>657074.18999999994</v>
      </c>
    </row>
    <row r="60" spans="2:6" x14ac:dyDescent="0.3">
      <c r="B60" s="3" t="s">
        <v>25</v>
      </c>
      <c r="C60" s="3" t="s">
        <v>689</v>
      </c>
      <c r="D60" s="3" t="s">
        <v>684</v>
      </c>
      <c r="E60" s="3">
        <v>1996</v>
      </c>
      <c r="F60" s="559">
        <v>3260759.38</v>
      </c>
    </row>
    <row r="61" spans="2:6" x14ac:dyDescent="0.3">
      <c r="B61" s="3" t="s">
        <v>25</v>
      </c>
      <c r="C61" s="3" t="s">
        <v>689</v>
      </c>
      <c r="D61" s="3" t="s">
        <v>685</v>
      </c>
      <c r="E61" s="3">
        <v>9714</v>
      </c>
      <c r="F61" s="559">
        <v>4086908.09</v>
      </c>
    </row>
    <row r="62" spans="2:6" x14ac:dyDescent="0.3">
      <c r="B62" s="3" t="s">
        <v>25</v>
      </c>
      <c r="C62" s="3" t="s">
        <v>689</v>
      </c>
      <c r="D62" s="3" t="s">
        <v>686</v>
      </c>
      <c r="E62" s="3">
        <v>8309</v>
      </c>
      <c r="F62" s="559">
        <v>8959821.9199999999</v>
      </c>
    </row>
    <row r="63" spans="2:6" x14ac:dyDescent="0.3">
      <c r="B63" s="3" t="s">
        <v>25</v>
      </c>
      <c r="C63" s="3" t="s">
        <v>689</v>
      </c>
      <c r="D63" s="3" t="s">
        <v>687</v>
      </c>
      <c r="E63" s="3">
        <v>1282</v>
      </c>
      <c r="F63" s="559">
        <v>5903785.0099999998</v>
      </c>
    </row>
    <row r="64" spans="2:6" x14ac:dyDescent="0.3">
      <c r="B64" s="3" t="s">
        <v>25</v>
      </c>
      <c r="C64" s="3" t="s">
        <v>38</v>
      </c>
      <c r="D64" s="3" t="s">
        <v>684</v>
      </c>
      <c r="E64" s="3">
        <v>2348</v>
      </c>
      <c r="F64" s="559">
        <v>11992732.41</v>
      </c>
    </row>
    <row r="65" spans="2:6" x14ac:dyDescent="0.3">
      <c r="B65" s="3" t="s">
        <v>25</v>
      </c>
      <c r="C65" s="3" t="s">
        <v>38</v>
      </c>
      <c r="D65" s="3" t="s">
        <v>685</v>
      </c>
      <c r="E65" s="3">
        <v>10581</v>
      </c>
      <c r="F65" s="559">
        <v>9643843.9900000002</v>
      </c>
    </row>
    <row r="66" spans="2:6" x14ac:dyDescent="0.3">
      <c r="B66" s="3" t="s">
        <v>25</v>
      </c>
      <c r="C66" s="3" t="s">
        <v>38</v>
      </c>
      <c r="D66" s="3" t="s">
        <v>686</v>
      </c>
      <c r="E66" s="3">
        <v>9508</v>
      </c>
      <c r="F66" s="559">
        <v>23428520.68</v>
      </c>
    </row>
    <row r="67" spans="2:6" x14ac:dyDescent="0.3">
      <c r="B67" s="3" t="s">
        <v>25</v>
      </c>
      <c r="C67" s="3" t="s">
        <v>38</v>
      </c>
      <c r="D67" s="3" t="s">
        <v>687</v>
      </c>
      <c r="E67" s="3">
        <v>1410</v>
      </c>
      <c r="F67" s="559">
        <v>16521036.560000001</v>
      </c>
    </row>
    <row r="68" spans="2:6" x14ac:dyDescent="0.3">
      <c r="B68" s="3" t="s">
        <v>26</v>
      </c>
      <c r="C68" s="3" t="s">
        <v>683</v>
      </c>
      <c r="D68" s="3" t="s">
        <v>684</v>
      </c>
      <c r="E68" s="3">
        <v>169</v>
      </c>
      <c r="F68" s="559">
        <v>638950.24</v>
      </c>
    </row>
    <row r="69" spans="2:6" x14ac:dyDescent="0.3">
      <c r="B69" s="3" t="s">
        <v>26</v>
      </c>
      <c r="C69" s="3" t="s">
        <v>683</v>
      </c>
      <c r="D69" s="3" t="s">
        <v>685</v>
      </c>
      <c r="E69" s="3">
        <v>531</v>
      </c>
      <c r="F69" s="559">
        <v>402635.07</v>
      </c>
    </row>
    <row r="70" spans="2:6" x14ac:dyDescent="0.3">
      <c r="B70" s="3" t="s">
        <v>26</v>
      </c>
      <c r="C70" s="3" t="s">
        <v>683</v>
      </c>
      <c r="D70" s="3" t="s">
        <v>686</v>
      </c>
      <c r="E70" s="3">
        <v>625</v>
      </c>
      <c r="F70" s="559">
        <v>1157661.29</v>
      </c>
    </row>
    <row r="71" spans="2:6" x14ac:dyDescent="0.3">
      <c r="B71" s="3" t="s">
        <v>26</v>
      </c>
      <c r="C71" s="3" t="s">
        <v>683</v>
      </c>
      <c r="D71" s="3" t="s">
        <v>687</v>
      </c>
      <c r="E71" s="3">
        <v>103</v>
      </c>
      <c r="F71" s="559">
        <v>1333160.1000000001</v>
      </c>
    </row>
    <row r="72" spans="2:6" x14ac:dyDescent="0.3">
      <c r="B72" s="3" t="s">
        <v>26</v>
      </c>
      <c r="C72" s="3" t="s">
        <v>688</v>
      </c>
      <c r="D72" s="3" t="s">
        <v>684</v>
      </c>
      <c r="E72" s="3">
        <v>89</v>
      </c>
      <c r="F72" s="559">
        <v>82665.179999999993</v>
      </c>
    </row>
    <row r="73" spans="2:6" x14ac:dyDescent="0.3">
      <c r="B73" s="3" t="s">
        <v>26</v>
      </c>
      <c r="C73" s="3" t="s">
        <v>688</v>
      </c>
      <c r="D73" s="3" t="s">
        <v>685</v>
      </c>
      <c r="E73" s="3">
        <v>548</v>
      </c>
      <c r="F73" s="559">
        <v>144559.07999999999</v>
      </c>
    </row>
    <row r="74" spans="2:6" x14ac:dyDescent="0.3">
      <c r="B74" s="3" t="s">
        <v>26</v>
      </c>
      <c r="C74" s="3" t="s">
        <v>688</v>
      </c>
      <c r="D74" s="3" t="s">
        <v>686</v>
      </c>
      <c r="E74" s="3">
        <v>414</v>
      </c>
      <c r="F74" s="559">
        <v>161940.16</v>
      </c>
    </row>
    <row r="75" spans="2:6" x14ac:dyDescent="0.3">
      <c r="B75" s="3" t="s">
        <v>26</v>
      </c>
      <c r="C75" s="3" t="s">
        <v>688</v>
      </c>
      <c r="D75" s="3" t="s">
        <v>687</v>
      </c>
      <c r="E75" s="3">
        <v>79</v>
      </c>
      <c r="F75" s="559">
        <v>284261.58</v>
      </c>
    </row>
    <row r="76" spans="2:6" x14ac:dyDescent="0.3">
      <c r="B76" s="3" t="s">
        <v>26</v>
      </c>
      <c r="C76" s="3" t="s">
        <v>689</v>
      </c>
      <c r="D76" s="3" t="s">
        <v>684</v>
      </c>
      <c r="E76" s="3">
        <v>356</v>
      </c>
      <c r="F76" s="559">
        <v>790477.47</v>
      </c>
    </row>
    <row r="77" spans="2:6" x14ac:dyDescent="0.3">
      <c r="B77" s="3" t="s">
        <v>26</v>
      </c>
      <c r="C77" s="3" t="s">
        <v>689</v>
      </c>
      <c r="D77" s="3" t="s">
        <v>685</v>
      </c>
      <c r="E77" s="3">
        <v>1412</v>
      </c>
      <c r="F77" s="559">
        <v>642203.54</v>
      </c>
    </row>
    <row r="78" spans="2:6" x14ac:dyDescent="0.3">
      <c r="B78" s="3" t="s">
        <v>26</v>
      </c>
      <c r="C78" s="3" t="s">
        <v>689</v>
      </c>
      <c r="D78" s="3" t="s">
        <v>686</v>
      </c>
      <c r="E78" s="3">
        <v>1232</v>
      </c>
      <c r="F78" s="559">
        <v>1065540.25</v>
      </c>
    </row>
    <row r="79" spans="2:6" x14ac:dyDescent="0.3">
      <c r="B79" s="3" t="s">
        <v>26</v>
      </c>
      <c r="C79" s="3" t="s">
        <v>689</v>
      </c>
      <c r="D79" s="3" t="s">
        <v>687</v>
      </c>
      <c r="E79" s="3">
        <v>302</v>
      </c>
      <c r="F79" s="559">
        <v>1589009.06</v>
      </c>
    </row>
    <row r="80" spans="2:6" x14ac:dyDescent="0.3">
      <c r="B80" s="3" t="s">
        <v>26</v>
      </c>
      <c r="C80" s="3" t="s">
        <v>38</v>
      </c>
      <c r="D80" s="3" t="s">
        <v>684</v>
      </c>
      <c r="E80" s="3">
        <v>76</v>
      </c>
      <c r="F80" s="559">
        <v>751427.82</v>
      </c>
    </row>
    <row r="81" spans="2:6" x14ac:dyDescent="0.3">
      <c r="B81" s="3" t="s">
        <v>26</v>
      </c>
      <c r="C81" s="3" t="s">
        <v>38</v>
      </c>
      <c r="D81" s="3" t="s">
        <v>685</v>
      </c>
      <c r="E81" s="3">
        <v>470</v>
      </c>
      <c r="F81" s="559">
        <v>538255.94999999995</v>
      </c>
    </row>
    <row r="82" spans="2:6" x14ac:dyDescent="0.3">
      <c r="B82" s="3" t="s">
        <v>26</v>
      </c>
      <c r="C82" s="3" t="s">
        <v>38</v>
      </c>
      <c r="D82" s="3" t="s">
        <v>686</v>
      </c>
      <c r="E82" s="3">
        <v>460</v>
      </c>
      <c r="F82" s="559">
        <v>1146862.67</v>
      </c>
    </row>
    <row r="83" spans="2:6" x14ac:dyDescent="0.3">
      <c r="B83" s="3" t="s">
        <v>26</v>
      </c>
      <c r="C83" s="3" t="s">
        <v>38</v>
      </c>
      <c r="D83" s="3" t="s">
        <v>687</v>
      </c>
      <c r="E83" s="3">
        <v>50</v>
      </c>
      <c r="F83" s="559">
        <v>421886</v>
      </c>
    </row>
    <row r="84" spans="2:6" x14ac:dyDescent="0.3">
      <c r="B84" s="201" t="s">
        <v>27</v>
      </c>
      <c r="C84" s="3" t="s">
        <v>683</v>
      </c>
      <c r="D84" s="3" t="s">
        <v>684</v>
      </c>
      <c r="E84" s="201">
        <v>177</v>
      </c>
      <c r="F84" s="560">
        <v>809040.93</v>
      </c>
    </row>
    <row r="85" spans="2:6" x14ac:dyDescent="0.3">
      <c r="B85" s="201" t="s">
        <v>27</v>
      </c>
      <c r="C85" s="3" t="s">
        <v>683</v>
      </c>
      <c r="D85" s="3" t="s">
        <v>685</v>
      </c>
      <c r="E85" s="201">
        <v>811</v>
      </c>
      <c r="F85" s="560">
        <v>446239.51</v>
      </c>
    </row>
    <row r="86" spans="2:6" x14ac:dyDescent="0.3">
      <c r="B86" s="201" t="s">
        <v>27</v>
      </c>
      <c r="C86" s="3" t="s">
        <v>683</v>
      </c>
      <c r="D86" s="3" t="s">
        <v>686</v>
      </c>
      <c r="E86" s="201">
        <v>658</v>
      </c>
      <c r="F86" s="560">
        <v>1000013.33</v>
      </c>
    </row>
    <row r="87" spans="2:6" x14ac:dyDescent="0.3">
      <c r="B87" s="201" t="s">
        <v>27</v>
      </c>
      <c r="C87" s="3" t="s">
        <v>683</v>
      </c>
      <c r="D87" s="3" t="s">
        <v>687</v>
      </c>
      <c r="E87" s="201">
        <v>88</v>
      </c>
      <c r="F87" s="560">
        <v>893047.84</v>
      </c>
    </row>
    <row r="88" spans="2:6" x14ac:dyDescent="0.3">
      <c r="B88" s="201" t="s">
        <v>27</v>
      </c>
      <c r="C88" s="3" t="s">
        <v>688</v>
      </c>
      <c r="D88" s="3" t="s">
        <v>684</v>
      </c>
      <c r="E88" s="201">
        <v>118</v>
      </c>
      <c r="F88" s="560">
        <v>143978.79999999999</v>
      </c>
    </row>
    <row r="89" spans="2:6" x14ac:dyDescent="0.3">
      <c r="B89" s="201" t="s">
        <v>27</v>
      </c>
      <c r="C89" s="3" t="s">
        <v>688</v>
      </c>
      <c r="D89" s="3" t="s">
        <v>685</v>
      </c>
      <c r="E89" s="201">
        <v>471</v>
      </c>
      <c r="F89" s="560">
        <v>189856.61</v>
      </c>
    </row>
    <row r="90" spans="2:6" x14ac:dyDescent="0.3">
      <c r="B90" s="201" t="s">
        <v>27</v>
      </c>
      <c r="C90" s="3" t="s">
        <v>688</v>
      </c>
      <c r="D90" s="3" t="s">
        <v>686</v>
      </c>
      <c r="E90" s="201">
        <v>450</v>
      </c>
      <c r="F90" s="560">
        <v>271586.31</v>
      </c>
    </row>
    <row r="91" spans="2:6" x14ac:dyDescent="0.3">
      <c r="B91" s="201" t="s">
        <v>27</v>
      </c>
      <c r="C91" s="3" t="s">
        <v>688</v>
      </c>
      <c r="D91" s="3" t="s">
        <v>687</v>
      </c>
      <c r="E91" s="201">
        <v>72</v>
      </c>
      <c r="F91" s="560">
        <v>76810.16</v>
      </c>
    </row>
    <row r="92" spans="2:6" x14ac:dyDescent="0.3">
      <c r="B92" s="201" t="s">
        <v>27</v>
      </c>
      <c r="C92" s="3" t="s">
        <v>689</v>
      </c>
      <c r="D92" s="3" t="s">
        <v>684</v>
      </c>
      <c r="E92" s="201">
        <v>448</v>
      </c>
      <c r="F92" s="560">
        <v>667301.72</v>
      </c>
    </row>
    <row r="93" spans="2:6" x14ac:dyDescent="0.3">
      <c r="B93" s="201" t="s">
        <v>27</v>
      </c>
      <c r="C93" s="3" t="s">
        <v>689</v>
      </c>
      <c r="D93" s="3" t="s">
        <v>685</v>
      </c>
      <c r="E93" s="201">
        <v>2200</v>
      </c>
      <c r="F93" s="560">
        <v>918541.86</v>
      </c>
    </row>
    <row r="94" spans="2:6" x14ac:dyDescent="0.3">
      <c r="B94" s="201" t="s">
        <v>27</v>
      </c>
      <c r="C94" s="3" t="s">
        <v>689</v>
      </c>
      <c r="D94" s="3" t="s">
        <v>686</v>
      </c>
      <c r="E94" s="201">
        <v>1711</v>
      </c>
      <c r="F94" s="560">
        <v>1784921.19</v>
      </c>
    </row>
    <row r="95" spans="2:6" x14ac:dyDescent="0.3">
      <c r="B95" s="201" t="s">
        <v>27</v>
      </c>
      <c r="C95" s="3" t="s">
        <v>689</v>
      </c>
      <c r="D95" s="3" t="s">
        <v>687</v>
      </c>
      <c r="E95" s="201">
        <v>262</v>
      </c>
      <c r="F95" s="560">
        <v>977943.44</v>
      </c>
    </row>
    <row r="96" spans="2:6" x14ac:dyDescent="0.3">
      <c r="B96" s="201" t="s">
        <v>27</v>
      </c>
      <c r="C96" s="3" t="s">
        <v>38</v>
      </c>
      <c r="D96" s="3" t="s">
        <v>684</v>
      </c>
      <c r="E96" s="201">
        <v>415</v>
      </c>
      <c r="F96" s="560">
        <v>2193518.63</v>
      </c>
    </row>
    <row r="97" spans="2:6" x14ac:dyDescent="0.3">
      <c r="B97" s="201" t="s">
        <v>27</v>
      </c>
      <c r="C97" s="3" t="s">
        <v>38</v>
      </c>
      <c r="D97" s="3" t="s">
        <v>685</v>
      </c>
      <c r="E97" s="201">
        <v>1966</v>
      </c>
      <c r="F97" s="560">
        <v>1988591.02</v>
      </c>
    </row>
    <row r="98" spans="2:6" x14ac:dyDescent="0.3">
      <c r="B98" s="201" t="s">
        <v>27</v>
      </c>
      <c r="C98" s="3" t="s">
        <v>38</v>
      </c>
      <c r="D98" s="3" t="s">
        <v>686</v>
      </c>
      <c r="E98" s="201">
        <v>1765</v>
      </c>
      <c r="F98" s="560">
        <v>4281809.0599999996</v>
      </c>
    </row>
    <row r="99" spans="2:6" x14ac:dyDescent="0.3">
      <c r="B99" s="201" t="s">
        <v>27</v>
      </c>
      <c r="C99" s="3" t="s">
        <v>38</v>
      </c>
      <c r="D99" s="3" t="s">
        <v>687</v>
      </c>
      <c r="E99" s="201">
        <v>215</v>
      </c>
      <c r="F99" s="560">
        <v>2560049.9700000002</v>
      </c>
    </row>
    <row r="100" spans="2:6" x14ac:dyDescent="0.3">
      <c r="B100" s="201" t="s">
        <v>28</v>
      </c>
      <c r="C100" s="3" t="s">
        <v>688</v>
      </c>
      <c r="D100" s="3" t="s">
        <v>684</v>
      </c>
      <c r="E100" s="201">
        <v>137</v>
      </c>
      <c r="F100" s="560">
        <v>185603.18</v>
      </c>
    </row>
    <row r="101" spans="2:6" x14ac:dyDescent="0.3">
      <c r="B101" s="201" t="s">
        <v>28</v>
      </c>
      <c r="C101" s="3" t="s">
        <v>688</v>
      </c>
      <c r="D101" s="3" t="s">
        <v>685</v>
      </c>
      <c r="E101" s="201">
        <v>701</v>
      </c>
      <c r="F101" s="560">
        <v>168796.82</v>
      </c>
    </row>
    <row r="102" spans="2:6" x14ac:dyDescent="0.3">
      <c r="B102" s="201" t="s">
        <v>28</v>
      </c>
      <c r="C102" s="3" t="s">
        <v>688</v>
      </c>
      <c r="D102" s="3" t="s">
        <v>686</v>
      </c>
      <c r="E102" s="201">
        <v>609</v>
      </c>
      <c r="F102" s="560">
        <v>381137.84</v>
      </c>
    </row>
    <row r="103" spans="2:6" x14ac:dyDescent="0.3">
      <c r="B103" s="201" t="s">
        <v>28</v>
      </c>
      <c r="C103" s="3" t="s">
        <v>688</v>
      </c>
      <c r="D103" s="3" t="s">
        <v>687</v>
      </c>
      <c r="E103" s="201">
        <v>73</v>
      </c>
      <c r="F103" s="560">
        <v>248286.66</v>
      </c>
    </row>
    <row r="104" spans="2:6" x14ac:dyDescent="0.3">
      <c r="B104" s="201" t="s">
        <v>28</v>
      </c>
      <c r="C104" s="3" t="s">
        <v>689</v>
      </c>
      <c r="D104" s="3" t="s">
        <v>684</v>
      </c>
      <c r="E104" s="201">
        <v>309</v>
      </c>
      <c r="F104" s="560">
        <v>579835.38</v>
      </c>
    </row>
    <row r="105" spans="2:6" x14ac:dyDescent="0.3">
      <c r="B105" s="201" t="s">
        <v>28</v>
      </c>
      <c r="C105" s="3" t="s">
        <v>689</v>
      </c>
      <c r="D105" s="3" t="s">
        <v>685</v>
      </c>
      <c r="E105" s="201">
        <v>1720</v>
      </c>
      <c r="F105" s="560">
        <v>864942.44</v>
      </c>
    </row>
    <row r="106" spans="2:6" x14ac:dyDescent="0.3">
      <c r="B106" s="201" t="s">
        <v>28</v>
      </c>
      <c r="C106" s="3" t="s">
        <v>689</v>
      </c>
      <c r="D106" s="3" t="s">
        <v>686</v>
      </c>
      <c r="E106" s="201">
        <v>1532</v>
      </c>
      <c r="F106" s="560">
        <v>1782595.8</v>
      </c>
    </row>
    <row r="107" spans="2:6" x14ac:dyDescent="0.3">
      <c r="B107" s="201" t="s">
        <v>28</v>
      </c>
      <c r="C107" s="3" t="s">
        <v>689</v>
      </c>
      <c r="D107" s="3" t="s">
        <v>687</v>
      </c>
      <c r="E107" s="201">
        <v>196</v>
      </c>
      <c r="F107" s="560">
        <v>558271.81000000006</v>
      </c>
    </row>
    <row r="108" spans="2:6" x14ac:dyDescent="0.3">
      <c r="B108" s="201" t="s">
        <v>690</v>
      </c>
      <c r="C108" s="3" t="s">
        <v>683</v>
      </c>
      <c r="D108" s="3" t="s">
        <v>684</v>
      </c>
      <c r="E108" s="201">
        <v>73</v>
      </c>
      <c r="F108" s="560">
        <v>269019.95</v>
      </c>
    </row>
    <row r="109" spans="2:6" x14ac:dyDescent="0.3">
      <c r="B109" s="201" t="s">
        <v>690</v>
      </c>
      <c r="C109" s="3" t="s">
        <v>683</v>
      </c>
      <c r="D109" s="3" t="s">
        <v>685</v>
      </c>
      <c r="E109" s="201">
        <v>257</v>
      </c>
      <c r="F109" s="560">
        <v>237286.9</v>
      </c>
    </row>
    <row r="110" spans="2:6" x14ac:dyDescent="0.3">
      <c r="B110" s="201" t="s">
        <v>690</v>
      </c>
      <c r="C110" s="3" t="s">
        <v>683</v>
      </c>
      <c r="D110" s="3" t="s">
        <v>686</v>
      </c>
      <c r="E110" s="201">
        <v>265</v>
      </c>
      <c r="F110" s="560">
        <v>468961.26</v>
      </c>
    </row>
    <row r="111" spans="2:6" x14ac:dyDescent="0.3">
      <c r="B111" s="201" t="s">
        <v>690</v>
      </c>
      <c r="C111" s="3" t="s">
        <v>683</v>
      </c>
      <c r="D111" s="3" t="s">
        <v>687</v>
      </c>
      <c r="E111" s="201">
        <v>53</v>
      </c>
      <c r="F111" s="560">
        <v>659456.81000000006</v>
      </c>
    </row>
    <row r="112" spans="2:6" x14ac:dyDescent="0.3">
      <c r="B112" s="201" t="s">
        <v>690</v>
      </c>
      <c r="C112" s="3" t="s">
        <v>688</v>
      </c>
      <c r="D112" s="3" t="s">
        <v>684</v>
      </c>
      <c r="E112" s="201">
        <v>173</v>
      </c>
      <c r="F112" s="560">
        <v>213890.29</v>
      </c>
    </row>
    <row r="113" spans="2:6" x14ac:dyDescent="0.3">
      <c r="B113" s="201" t="s">
        <v>690</v>
      </c>
      <c r="C113" s="3" t="s">
        <v>688</v>
      </c>
      <c r="D113" s="3" t="s">
        <v>685</v>
      </c>
      <c r="E113" s="201">
        <v>731</v>
      </c>
      <c r="F113" s="560">
        <v>325934.40000000002</v>
      </c>
    </row>
    <row r="114" spans="2:6" x14ac:dyDescent="0.3">
      <c r="B114" s="201" t="s">
        <v>690</v>
      </c>
      <c r="C114" s="3" t="s">
        <v>688</v>
      </c>
      <c r="D114" s="3" t="s">
        <v>686</v>
      </c>
      <c r="E114" s="201">
        <v>757</v>
      </c>
      <c r="F114" s="560">
        <v>464886.04</v>
      </c>
    </row>
    <row r="115" spans="2:6" x14ac:dyDescent="0.3">
      <c r="B115" s="201" t="s">
        <v>690</v>
      </c>
      <c r="C115" s="3" t="s">
        <v>688</v>
      </c>
      <c r="D115" s="3" t="s">
        <v>687</v>
      </c>
      <c r="E115" s="201">
        <v>90</v>
      </c>
      <c r="F115" s="560">
        <v>184815.63</v>
      </c>
    </row>
    <row r="116" spans="2:6" x14ac:dyDescent="0.3">
      <c r="B116" s="201" t="s">
        <v>690</v>
      </c>
      <c r="C116" s="3" t="s">
        <v>689</v>
      </c>
      <c r="D116" s="3" t="s">
        <v>684</v>
      </c>
      <c r="E116" s="201">
        <v>481</v>
      </c>
      <c r="F116" s="560">
        <v>970921.84</v>
      </c>
    </row>
    <row r="117" spans="2:6" x14ac:dyDescent="0.3">
      <c r="B117" s="201" t="s">
        <v>690</v>
      </c>
      <c r="C117" s="3" t="s">
        <v>689</v>
      </c>
      <c r="D117" s="3" t="s">
        <v>685</v>
      </c>
      <c r="E117" s="201">
        <v>1788</v>
      </c>
      <c r="F117" s="560">
        <v>1091988.31</v>
      </c>
    </row>
    <row r="118" spans="2:6" x14ac:dyDescent="0.3">
      <c r="B118" s="201" t="s">
        <v>690</v>
      </c>
      <c r="C118" s="3" t="s">
        <v>689</v>
      </c>
      <c r="D118" s="3" t="s">
        <v>686</v>
      </c>
      <c r="E118" s="201">
        <v>1959</v>
      </c>
      <c r="F118" s="560">
        <v>2350952.7400000002</v>
      </c>
    </row>
    <row r="119" spans="2:6" x14ac:dyDescent="0.3">
      <c r="B119" s="201" t="s">
        <v>690</v>
      </c>
      <c r="C119" s="3" t="s">
        <v>689</v>
      </c>
      <c r="D119" s="3" t="s">
        <v>687</v>
      </c>
      <c r="E119" s="201">
        <v>205</v>
      </c>
      <c r="F119" s="560">
        <v>1492960.71</v>
      </c>
    </row>
    <row r="120" spans="2:6" x14ac:dyDescent="0.3">
      <c r="B120" s="201" t="s">
        <v>691</v>
      </c>
      <c r="C120" s="3" t="s">
        <v>38</v>
      </c>
      <c r="D120" s="3" t="s">
        <v>684</v>
      </c>
      <c r="E120" s="201">
        <v>87</v>
      </c>
      <c r="F120" s="560">
        <v>341025.1</v>
      </c>
    </row>
    <row r="121" spans="2:6" x14ac:dyDescent="0.3">
      <c r="B121" s="201" t="s">
        <v>691</v>
      </c>
      <c r="C121" s="3" t="s">
        <v>38</v>
      </c>
      <c r="D121" s="3" t="s">
        <v>685</v>
      </c>
      <c r="E121" s="201">
        <v>645</v>
      </c>
      <c r="F121" s="560">
        <v>786634.05</v>
      </c>
    </row>
    <row r="122" spans="2:6" x14ac:dyDescent="0.3">
      <c r="B122" s="201" t="s">
        <v>691</v>
      </c>
      <c r="C122" s="3" t="s">
        <v>38</v>
      </c>
      <c r="D122" s="3" t="s">
        <v>686</v>
      </c>
      <c r="E122" s="201">
        <v>377</v>
      </c>
      <c r="F122" s="560">
        <v>1418994.86</v>
      </c>
    </row>
    <row r="123" spans="2:6" x14ac:dyDescent="0.3">
      <c r="B123" s="201" t="s">
        <v>691</v>
      </c>
      <c r="C123" s="3" t="s">
        <v>38</v>
      </c>
      <c r="D123" s="3" t="s">
        <v>687</v>
      </c>
      <c r="E123" s="201">
        <v>127</v>
      </c>
      <c r="F123" s="560">
        <v>1379787.69</v>
      </c>
    </row>
    <row r="124" spans="2:6" x14ac:dyDescent="0.3">
      <c r="B124" s="201" t="s">
        <v>692</v>
      </c>
      <c r="C124" s="3" t="s">
        <v>688</v>
      </c>
      <c r="D124" s="3" t="s">
        <v>684</v>
      </c>
      <c r="E124" s="201">
        <v>59</v>
      </c>
      <c r="F124" s="560">
        <v>58726.07</v>
      </c>
    </row>
    <row r="125" spans="2:6" x14ac:dyDescent="0.3">
      <c r="B125" s="201" t="s">
        <v>692</v>
      </c>
      <c r="C125" s="3" t="s">
        <v>688</v>
      </c>
      <c r="D125" s="3" t="s">
        <v>685</v>
      </c>
      <c r="E125" s="201">
        <v>401</v>
      </c>
      <c r="F125" s="560">
        <v>119585.11</v>
      </c>
    </row>
    <row r="126" spans="2:6" x14ac:dyDescent="0.3">
      <c r="B126" s="201" t="s">
        <v>692</v>
      </c>
      <c r="C126" s="3" t="s">
        <v>688</v>
      </c>
      <c r="D126" s="3" t="s">
        <v>686</v>
      </c>
      <c r="E126" s="201">
        <v>372</v>
      </c>
      <c r="F126" s="560">
        <v>199086.3</v>
      </c>
    </row>
    <row r="127" spans="2:6" x14ac:dyDescent="0.3">
      <c r="B127" s="201" t="s">
        <v>692</v>
      </c>
      <c r="C127" s="3" t="s">
        <v>688</v>
      </c>
      <c r="D127" s="3" t="s">
        <v>687</v>
      </c>
      <c r="E127" s="201">
        <v>35</v>
      </c>
      <c r="F127" s="560">
        <v>109511.89</v>
      </c>
    </row>
    <row r="128" spans="2:6" x14ac:dyDescent="0.3">
      <c r="B128" s="201" t="s">
        <v>30</v>
      </c>
      <c r="C128" s="3" t="s">
        <v>688</v>
      </c>
      <c r="D128" s="3" t="s">
        <v>684</v>
      </c>
      <c r="E128" s="201">
        <v>80</v>
      </c>
      <c r="F128" s="560">
        <v>123791.82</v>
      </c>
    </row>
    <row r="129" spans="2:6" x14ac:dyDescent="0.3">
      <c r="B129" s="201" t="s">
        <v>30</v>
      </c>
      <c r="C129" s="3" t="s">
        <v>688</v>
      </c>
      <c r="D129" s="3" t="s">
        <v>685</v>
      </c>
      <c r="E129" s="201">
        <v>417</v>
      </c>
      <c r="F129" s="560">
        <v>139339.26</v>
      </c>
    </row>
    <row r="130" spans="2:6" x14ac:dyDescent="0.3">
      <c r="B130" s="201" t="s">
        <v>30</v>
      </c>
      <c r="C130" s="3" t="s">
        <v>688</v>
      </c>
      <c r="D130" s="3" t="s">
        <v>686</v>
      </c>
      <c r="E130" s="201">
        <v>338</v>
      </c>
      <c r="F130" s="560">
        <v>231328.51</v>
      </c>
    </row>
    <row r="131" spans="2:6" x14ac:dyDescent="0.3">
      <c r="B131" s="201" t="s">
        <v>30</v>
      </c>
      <c r="C131" s="3" t="s">
        <v>688</v>
      </c>
      <c r="D131" s="3" t="s">
        <v>687</v>
      </c>
      <c r="E131" s="201">
        <v>34</v>
      </c>
      <c r="F131" s="560">
        <v>88381.79</v>
      </c>
    </row>
    <row r="132" spans="2:6" x14ac:dyDescent="0.3">
      <c r="B132" s="201" t="s">
        <v>30</v>
      </c>
      <c r="C132" s="3" t="s">
        <v>689</v>
      </c>
      <c r="D132" s="3" t="s">
        <v>684</v>
      </c>
      <c r="E132" s="201">
        <v>336</v>
      </c>
      <c r="F132" s="560">
        <v>562241.91</v>
      </c>
    </row>
    <row r="133" spans="2:6" x14ac:dyDescent="0.3">
      <c r="B133" s="201" t="s">
        <v>30</v>
      </c>
      <c r="C133" s="3" t="s">
        <v>689</v>
      </c>
      <c r="D133" s="3" t="s">
        <v>685</v>
      </c>
      <c r="E133" s="201">
        <v>1678</v>
      </c>
      <c r="F133" s="560">
        <v>928069.8</v>
      </c>
    </row>
    <row r="134" spans="2:6" x14ac:dyDescent="0.3">
      <c r="B134" s="201" t="s">
        <v>30</v>
      </c>
      <c r="C134" s="3" t="s">
        <v>689</v>
      </c>
      <c r="D134" s="3" t="s">
        <v>686</v>
      </c>
      <c r="E134" s="201">
        <v>1452</v>
      </c>
      <c r="F134" s="560">
        <v>1540933.88</v>
      </c>
    </row>
    <row r="135" spans="2:6" x14ac:dyDescent="0.3">
      <c r="B135" s="201" t="s">
        <v>30</v>
      </c>
      <c r="C135" s="3" t="s">
        <v>689</v>
      </c>
      <c r="D135" s="3" t="s">
        <v>687</v>
      </c>
      <c r="E135" s="201">
        <v>193</v>
      </c>
      <c r="F135" s="560">
        <v>845570.79</v>
      </c>
    </row>
    <row r="136" spans="2:6" x14ac:dyDescent="0.3">
      <c r="B136" s="201" t="s">
        <v>31</v>
      </c>
      <c r="C136" s="3" t="s">
        <v>688</v>
      </c>
      <c r="D136" s="3" t="s">
        <v>684</v>
      </c>
      <c r="E136" s="201">
        <v>329</v>
      </c>
      <c r="F136" s="560">
        <v>520142.67</v>
      </c>
    </row>
    <row r="137" spans="2:6" x14ac:dyDescent="0.3">
      <c r="B137" s="201" t="s">
        <v>31</v>
      </c>
      <c r="C137" s="3" t="s">
        <v>688</v>
      </c>
      <c r="D137" s="3" t="s">
        <v>685</v>
      </c>
      <c r="E137" s="201">
        <v>1258</v>
      </c>
      <c r="F137" s="560">
        <v>372050.94</v>
      </c>
    </row>
    <row r="138" spans="2:6" x14ac:dyDescent="0.3">
      <c r="B138" s="201" t="s">
        <v>31</v>
      </c>
      <c r="C138" s="3" t="s">
        <v>688</v>
      </c>
      <c r="D138" s="3" t="s">
        <v>686</v>
      </c>
      <c r="E138" s="201">
        <v>1193</v>
      </c>
      <c r="F138" s="560">
        <v>956233.16</v>
      </c>
    </row>
    <row r="139" spans="2:6" x14ac:dyDescent="0.3">
      <c r="B139" s="201" t="s">
        <v>31</v>
      </c>
      <c r="C139" s="3" t="s">
        <v>688</v>
      </c>
      <c r="D139" s="3" t="s">
        <v>687</v>
      </c>
      <c r="E139" s="201">
        <v>173</v>
      </c>
      <c r="F139" s="560">
        <v>596814.29</v>
      </c>
    </row>
    <row r="140" spans="2:6" x14ac:dyDescent="0.3">
      <c r="B140" s="201" t="s">
        <v>31</v>
      </c>
      <c r="C140" s="3" t="s">
        <v>689</v>
      </c>
      <c r="D140" s="3" t="s">
        <v>684</v>
      </c>
      <c r="E140" s="201">
        <v>992</v>
      </c>
      <c r="F140" s="560">
        <v>2067494.6</v>
      </c>
    </row>
    <row r="141" spans="2:6" x14ac:dyDescent="0.3">
      <c r="B141" s="201" t="s">
        <v>31</v>
      </c>
      <c r="C141" s="3" t="s">
        <v>689</v>
      </c>
      <c r="D141" s="3" t="s">
        <v>685</v>
      </c>
      <c r="E141" s="201">
        <v>3717</v>
      </c>
      <c r="F141" s="560">
        <v>1839858.59</v>
      </c>
    </row>
    <row r="142" spans="2:6" x14ac:dyDescent="0.3">
      <c r="B142" s="201" t="s">
        <v>31</v>
      </c>
      <c r="C142" s="3" t="s">
        <v>689</v>
      </c>
      <c r="D142" s="3" t="s">
        <v>686</v>
      </c>
      <c r="E142" s="201">
        <v>3642</v>
      </c>
      <c r="F142" s="560">
        <v>4456496.66</v>
      </c>
    </row>
    <row r="143" spans="2:6" x14ac:dyDescent="0.3">
      <c r="B143" s="201" t="s">
        <v>31</v>
      </c>
      <c r="C143" s="3" t="s">
        <v>689</v>
      </c>
      <c r="D143" s="3" t="s">
        <v>687</v>
      </c>
      <c r="E143" s="201">
        <v>603</v>
      </c>
      <c r="F143" s="560">
        <v>2978089.25</v>
      </c>
    </row>
    <row r="144" spans="2:6" x14ac:dyDescent="0.3">
      <c r="B144" s="201" t="s">
        <v>32</v>
      </c>
      <c r="C144" s="3" t="s">
        <v>683</v>
      </c>
      <c r="D144" s="3" t="s">
        <v>684</v>
      </c>
      <c r="E144" s="201">
        <v>116</v>
      </c>
      <c r="F144" s="560">
        <v>366252.26</v>
      </c>
    </row>
    <row r="145" spans="2:6" x14ac:dyDescent="0.3">
      <c r="B145" s="201" t="s">
        <v>32</v>
      </c>
      <c r="C145" s="3" t="s">
        <v>683</v>
      </c>
      <c r="D145" s="3" t="s">
        <v>685</v>
      </c>
      <c r="E145" s="201">
        <v>458</v>
      </c>
      <c r="F145" s="560">
        <v>414542.98</v>
      </c>
    </row>
    <row r="146" spans="2:6" x14ac:dyDescent="0.3">
      <c r="B146" s="201" t="s">
        <v>32</v>
      </c>
      <c r="C146" s="3" t="s">
        <v>683</v>
      </c>
      <c r="D146" s="3" t="s">
        <v>686</v>
      </c>
      <c r="E146" s="201">
        <v>493</v>
      </c>
      <c r="F146" s="560">
        <v>1003235.6</v>
      </c>
    </row>
    <row r="147" spans="2:6" x14ac:dyDescent="0.3">
      <c r="B147" s="201" t="s">
        <v>32</v>
      </c>
      <c r="C147" s="3" t="s">
        <v>683</v>
      </c>
      <c r="D147" s="3" t="s">
        <v>687</v>
      </c>
      <c r="E147" s="201">
        <v>71</v>
      </c>
      <c r="F147" s="560">
        <v>882821.31</v>
      </c>
    </row>
    <row r="148" spans="2:6" x14ac:dyDescent="0.3">
      <c r="B148" s="201" t="s">
        <v>32</v>
      </c>
      <c r="C148" s="3" t="s">
        <v>688</v>
      </c>
      <c r="D148" s="3" t="s">
        <v>684</v>
      </c>
      <c r="E148" s="201">
        <v>136</v>
      </c>
      <c r="F148" s="560">
        <v>203245.5</v>
      </c>
    </row>
    <row r="149" spans="2:6" x14ac:dyDescent="0.3">
      <c r="B149" s="201" t="s">
        <v>32</v>
      </c>
      <c r="C149" s="3" t="s">
        <v>688</v>
      </c>
      <c r="D149" s="3" t="s">
        <v>685</v>
      </c>
      <c r="E149" s="201">
        <v>616</v>
      </c>
      <c r="F149" s="560">
        <v>439432.55</v>
      </c>
    </row>
    <row r="150" spans="2:6" x14ac:dyDescent="0.3">
      <c r="B150" s="201" t="s">
        <v>32</v>
      </c>
      <c r="C150" s="3" t="s">
        <v>688</v>
      </c>
      <c r="D150" s="3" t="s">
        <v>686</v>
      </c>
      <c r="E150" s="201">
        <v>617</v>
      </c>
      <c r="F150" s="560">
        <v>382505.6</v>
      </c>
    </row>
    <row r="151" spans="2:6" x14ac:dyDescent="0.3">
      <c r="B151" s="201" t="s">
        <v>32</v>
      </c>
      <c r="C151" s="3" t="s">
        <v>688</v>
      </c>
      <c r="D151" s="3" t="s">
        <v>687</v>
      </c>
      <c r="E151" s="201">
        <v>90</v>
      </c>
      <c r="F151" s="560">
        <v>174808.3</v>
      </c>
    </row>
    <row r="152" spans="2:6" x14ac:dyDescent="0.3">
      <c r="B152" s="201" t="s">
        <v>32</v>
      </c>
      <c r="C152" s="3" t="s">
        <v>689</v>
      </c>
      <c r="D152" s="3" t="s">
        <v>684</v>
      </c>
      <c r="E152" s="201">
        <v>507</v>
      </c>
      <c r="F152" s="560">
        <v>1075160.71</v>
      </c>
    </row>
    <row r="153" spans="2:6" x14ac:dyDescent="0.3">
      <c r="B153" s="201" t="s">
        <v>32</v>
      </c>
      <c r="C153" s="3" t="s">
        <v>689</v>
      </c>
      <c r="D153" s="3" t="s">
        <v>685</v>
      </c>
      <c r="E153" s="201">
        <v>2145</v>
      </c>
      <c r="F153" s="560">
        <v>1220987.95</v>
      </c>
    </row>
    <row r="154" spans="2:6" x14ac:dyDescent="0.3">
      <c r="B154" s="201" t="s">
        <v>32</v>
      </c>
      <c r="C154" s="3" t="s">
        <v>689</v>
      </c>
      <c r="D154" s="3" t="s">
        <v>686</v>
      </c>
      <c r="E154" s="201">
        <v>1982</v>
      </c>
      <c r="F154" s="560">
        <v>2253553.23</v>
      </c>
    </row>
    <row r="155" spans="2:6" x14ac:dyDescent="0.3">
      <c r="B155" s="201" t="s">
        <v>32</v>
      </c>
      <c r="C155" s="3" t="s">
        <v>689</v>
      </c>
      <c r="D155" s="3" t="s">
        <v>687</v>
      </c>
      <c r="E155" s="201">
        <v>299</v>
      </c>
      <c r="F155" s="560">
        <v>1352020.08</v>
      </c>
    </row>
    <row r="156" spans="2:6" x14ac:dyDescent="0.3">
      <c r="B156" s="201" t="s">
        <v>33</v>
      </c>
      <c r="C156" s="3" t="s">
        <v>683</v>
      </c>
      <c r="D156" s="3" t="s">
        <v>684</v>
      </c>
      <c r="E156" s="201">
        <v>141</v>
      </c>
      <c r="F156" s="560">
        <v>421469.46</v>
      </c>
    </row>
    <row r="157" spans="2:6" x14ac:dyDescent="0.3">
      <c r="B157" s="201" t="s">
        <v>33</v>
      </c>
      <c r="C157" s="3" t="s">
        <v>683</v>
      </c>
      <c r="D157" s="3" t="s">
        <v>685</v>
      </c>
      <c r="E157" s="201">
        <v>432</v>
      </c>
      <c r="F157" s="560">
        <v>265594.76</v>
      </c>
    </row>
    <row r="158" spans="2:6" x14ac:dyDescent="0.3">
      <c r="B158" s="201" t="s">
        <v>33</v>
      </c>
      <c r="C158" s="3" t="s">
        <v>683</v>
      </c>
      <c r="D158" s="3" t="s">
        <v>686</v>
      </c>
      <c r="E158" s="201">
        <v>450</v>
      </c>
      <c r="F158" s="560">
        <v>670170.72</v>
      </c>
    </row>
    <row r="159" spans="2:6" x14ac:dyDescent="0.3">
      <c r="B159" s="201" t="s">
        <v>33</v>
      </c>
      <c r="C159" s="3" t="s">
        <v>683</v>
      </c>
      <c r="D159" s="3" t="s">
        <v>687</v>
      </c>
      <c r="E159" s="201">
        <v>61</v>
      </c>
      <c r="F159" s="560">
        <v>748117.73</v>
      </c>
    </row>
    <row r="160" spans="2:6" x14ac:dyDescent="0.3">
      <c r="B160" s="201" t="s">
        <v>33</v>
      </c>
      <c r="C160" s="3" t="s">
        <v>688</v>
      </c>
      <c r="D160" s="3" t="s">
        <v>684</v>
      </c>
      <c r="E160" s="201">
        <v>274</v>
      </c>
      <c r="F160" s="560">
        <v>269291.34000000003</v>
      </c>
    </row>
    <row r="161" spans="2:6" x14ac:dyDescent="0.3">
      <c r="B161" s="201" t="s">
        <v>33</v>
      </c>
      <c r="C161" s="3" t="s">
        <v>688</v>
      </c>
      <c r="D161" s="3" t="s">
        <v>685</v>
      </c>
      <c r="E161" s="201">
        <v>1033</v>
      </c>
      <c r="F161" s="560">
        <v>294703.06</v>
      </c>
    </row>
    <row r="162" spans="2:6" x14ac:dyDescent="0.3">
      <c r="B162" s="201" t="s">
        <v>33</v>
      </c>
      <c r="C162" s="3" t="s">
        <v>688</v>
      </c>
      <c r="D162" s="3" t="s">
        <v>686</v>
      </c>
      <c r="E162" s="201">
        <v>973</v>
      </c>
      <c r="F162" s="560">
        <v>447416.27</v>
      </c>
    </row>
    <row r="163" spans="2:6" x14ac:dyDescent="0.3">
      <c r="B163" s="201" t="s">
        <v>33</v>
      </c>
      <c r="C163" s="3" t="s">
        <v>688</v>
      </c>
      <c r="D163" s="3" t="s">
        <v>687</v>
      </c>
      <c r="E163" s="201">
        <v>157</v>
      </c>
      <c r="F163" s="560">
        <v>348200.34</v>
      </c>
    </row>
    <row r="164" spans="2:6" x14ac:dyDescent="0.3">
      <c r="B164" s="201" t="s">
        <v>33</v>
      </c>
      <c r="C164" s="3" t="s">
        <v>689</v>
      </c>
      <c r="D164" s="3" t="s">
        <v>684</v>
      </c>
      <c r="E164" s="201">
        <v>740</v>
      </c>
      <c r="F164" s="560">
        <v>1287757.05</v>
      </c>
    </row>
    <row r="165" spans="2:6" x14ac:dyDescent="0.3">
      <c r="B165" s="201" t="s">
        <v>33</v>
      </c>
      <c r="C165" s="3" t="s">
        <v>689</v>
      </c>
      <c r="D165" s="3" t="s">
        <v>685</v>
      </c>
      <c r="E165" s="201">
        <v>3052</v>
      </c>
      <c r="F165" s="560">
        <v>1394312.42</v>
      </c>
    </row>
    <row r="166" spans="2:6" x14ac:dyDescent="0.3">
      <c r="B166" s="201" t="s">
        <v>33</v>
      </c>
      <c r="C166" s="3" t="s">
        <v>689</v>
      </c>
      <c r="D166" s="3" t="s">
        <v>686</v>
      </c>
      <c r="E166" s="201">
        <v>3074</v>
      </c>
      <c r="F166" s="560">
        <v>2948010.2</v>
      </c>
    </row>
    <row r="167" spans="2:6" x14ac:dyDescent="0.3">
      <c r="B167" s="201" t="s">
        <v>33</v>
      </c>
      <c r="C167" s="3" t="s">
        <v>689</v>
      </c>
      <c r="D167" s="3" t="s">
        <v>687</v>
      </c>
      <c r="E167" s="201">
        <v>431</v>
      </c>
      <c r="F167" s="560">
        <v>2396979.88</v>
      </c>
    </row>
    <row r="168" spans="2:6" x14ac:dyDescent="0.3">
      <c r="B168" s="201" t="s">
        <v>33</v>
      </c>
      <c r="C168" s="3" t="s">
        <v>38</v>
      </c>
      <c r="D168" s="3" t="s">
        <v>684</v>
      </c>
      <c r="E168" s="201">
        <v>604</v>
      </c>
      <c r="F168" s="560">
        <v>3108256.35</v>
      </c>
    </row>
    <row r="169" spans="2:6" x14ac:dyDescent="0.3">
      <c r="B169" s="201" t="s">
        <v>33</v>
      </c>
      <c r="C169" s="3" t="s">
        <v>38</v>
      </c>
      <c r="D169" s="3" t="s">
        <v>685</v>
      </c>
      <c r="E169" s="201">
        <v>2087</v>
      </c>
      <c r="F169" s="560">
        <v>2130861.7999999998</v>
      </c>
    </row>
    <row r="170" spans="2:6" x14ac:dyDescent="0.3">
      <c r="B170" s="201" t="s">
        <v>33</v>
      </c>
      <c r="C170" s="3" t="s">
        <v>38</v>
      </c>
      <c r="D170" s="3" t="s">
        <v>686</v>
      </c>
      <c r="E170" s="201">
        <v>2228</v>
      </c>
      <c r="F170" s="560">
        <v>5687837.1500000004</v>
      </c>
    </row>
    <row r="171" spans="2:6" x14ac:dyDescent="0.3">
      <c r="B171" s="201" t="s">
        <v>33</v>
      </c>
      <c r="C171" s="3" t="s">
        <v>38</v>
      </c>
      <c r="D171" s="3" t="s">
        <v>687</v>
      </c>
      <c r="E171" s="201">
        <v>371</v>
      </c>
      <c r="F171" s="560">
        <v>4622714.8099999996</v>
      </c>
    </row>
    <row r="172" spans="2:6" x14ac:dyDescent="0.3">
      <c r="B172" s="201" t="s">
        <v>34</v>
      </c>
      <c r="C172" s="3" t="s">
        <v>688</v>
      </c>
      <c r="D172" s="3" t="s">
        <v>684</v>
      </c>
      <c r="E172" s="201">
        <v>136</v>
      </c>
      <c r="F172" s="560">
        <v>176025.85</v>
      </c>
    </row>
    <row r="173" spans="2:6" x14ac:dyDescent="0.3">
      <c r="B173" s="201" t="s">
        <v>34</v>
      </c>
      <c r="C173" s="3" t="s">
        <v>688</v>
      </c>
      <c r="D173" s="3" t="s">
        <v>685</v>
      </c>
      <c r="E173" s="201">
        <v>663</v>
      </c>
      <c r="F173" s="560">
        <v>321541.07</v>
      </c>
    </row>
    <row r="174" spans="2:6" x14ac:dyDescent="0.3">
      <c r="B174" s="201" t="s">
        <v>34</v>
      </c>
      <c r="C174" s="3" t="s">
        <v>688</v>
      </c>
      <c r="D174" s="3" t="s">
        <v>686</v>
      </c>
      <c r="E174" s="201">
        <v>638</v>
      </c>
      <c r="F174" s="560">
        <v>456705.51</v>
      </c>
    </row>
    <row r="175" spans="2:6" x14ac:dyDescent="0.3">
      <c r="B175" s="201" t="s">
        <v>34</v>
      </c>
      <c r="C175" s="3" t="s">
        <v>688</v>
      </c>
      <c r="D175" s="3" t="s">
        <v>687</v>
      </c>
      <c r="E175" s="201">
        <v>72</v>
      </c>
      <c r="F175" s="560">
        <v>73113.45</v>
      </c>
    </row>
    <row r="176" spans="2:6" x14ac:dyDescent="0.3">
      <c r="B176" s="201" t="s">
        <v>34</v>
      </c>
      <c r="C176" s="3" t="s">
        <v>689</v>
      </c>
      <c r="D176" s="3" t="s">
        <v>684</v>
      </c>
      <c r="E176" s="201">
        <v>665</v>
      </c>
      <c r="F176" s="560">
        <v>1338047.8500000001</v>
      </c>
    </row>
    <row r="177" spans="2:6" x14ac:dyDescent="0.3">
      <c r="B177" s="201" t="s">
        <v>34</v>
      </c>
      <c r="C177" s="3" t="s">
        <v>689</v>
      </c>
      <c r="D177" s="3" t="s">
        <v>685</v>
      </c>
      <c r="E177" s="201">
        <v>2953</v>
      </c>
      <c r="F177" s="560">
        <v>1465437.53</v>
      </c>
    </row>
    <row r="178" spans="2:6" x14ac:dyDescent="0.3">
      <c r="B178" s="201" t="s">
        <v>34</v>
      </c>
      <c r="C178" s="3" t="s">
        <v>689</v>
      </c>
      <c r="D178" s="3" t="s">
        <v>686</v>
      </c>
      <c r="E178" s="201">
        <v>2551</v>
      </c>
      <c r="F178" s="560">
        <v>2855255.92</v>
      </c>
    </row>
    <row r="179" spans="2:6" x14ac:dyDescent="0.3">
      <c r="B179" s="201" t="s">
        <v>34</v>
      </c>
      <c r="C179" s="3" t="s">
        <v>689</v>
      </c>
      <c r="D179" s="3" t="s">
        <v>687</v>
      </c>
      <c r="E179" s="201">
        <v>365</v>
      </c>
      <c r="F179" s="560">
        <v>2245187.17</v>
      </c>
    </row>
    <row r="180" spans="2:6" x14ac:dyDescent="0.3">
      <c r="B180" s="201" t="s">
        <v>35</v>
      </c>
      <c r="C180" s="3" t="s">
        <v>688</v>
      </c>
      <c r="D180" s="3" t="s">
        <v>684</v>
      </c>
      <c r="E180" s="201">
        <v>25</v>
      </c>
      <c r="F180" s="560">
        <v>47283.8</v>
      </c>
    </row>
    <row r="181" spans="2:6" x14ac:dyDescent="0.3">
      <c r="B181" s="201" t="s">
        <v>35</v>
      </c>
      <c r="C181" s="3" t="s">
        <v>688</v>
      </c>
      <c r="D181" s="3" t="s">
        <v>685</v>
      </c>
      <c r="E181" s="201">
        <v>143</v>
      </c>
      <c r="F181" s="560">
        <v>40828.300000000003</v>
      </c>
    </row>
    <row r="182" spans="2:6" x14ac:dyDescent="0.3">
      <c r="B182" s="201" t="s">
        <v>35</v>
      </c>
      <c r="C182" s="3" t="s">
        <v>688</v>
      </c>
      <c r="D182" s="3" t="s">
        <v>686</v>
      </c>
      <c r="E182" s="201">
        <v>124</v>
      </c>
      <c r="F182" s="560">
        <v>63245.54</v>
      </c>
    </row>
    <row r="183" spans="2:6" x14ac:dyDescent="0.3">
      <c r="B183" s="201" t="s">
        <v>35</v>
      </c>
      <c r="C183" s="3" t="s">
        <v>688</v>
      </c>
      <c r="D183" s="3" t="s">
        <v>687</v>
      </c>
      <c r="E183" s="201">
        <v>17</v>
      </c>
      <c r="F183" s="560">
        <v>24827.18</v>
      </c>
    </row>
    <row r="184" spans="2:6" x14ac:dyDescent="0.3">
      <c r="B184" s="201" t="s">
        <v>36</v>
      </c>
      <c r="C184" s="3" t="s">
        <v>683</v>
      </c>
      <c r="D184" s="3" t="s">
        <v>684</v>
      </c>
      <c r="E184" s="201">
        <v>57</v>
      </c>
      <c r="F184" s="560">
        <v>182503.95</v>
      </c>
    </row>
    <row r="185" spans="2:6" x14ac:dyDescent="0.3">
      <c r="B185" s="201" t="s">
        <v>36</v>
      </c>
      <c r="C185" s="3" t="s">
        <v>683</v>
      </c>
      <c r="D185" s="3" t="s">
        <v>685</v>
      </c>
      <c r="E185" s="201">
        <v>352</v>
      </c>
      <c r="F185" s="560">
        <v>238481.93</v>
      </c>
    </row>
    <row r="186" spans="2:6" x14ac:dyDescent="0.3">
      <c r="B186" s="201" t="s">
        <v>36</v>
      </c>
      <c r="C186" s="3" t="s">
        <v>683</v>
      </c>
      <c r="D186" s="3" t="s">
        <v>686</v>
      </c>
      <c r="E186" s="201">
        <v>263</v>
      </c>
      <c r="F186" s="560">
        <v>524960.72</v>
      </c>
    </row>
    <row r="187" spans="2:6" x14ac:dyDescent="0.3">
      <c r="B187" s="201" t="s">
        <v>36</v>
      </c>
      <c r="C187" s="3" t="s">
        <v>683</v>
      </c>
      <c r="D187" s="3" t="s">
        <v>687</v>
      </c>
      <c r="E187" s="201">
        <v>28</v>
      </c>
      <c r="F187" s="560">
        <v>607417.05000000005</v>
      </c>
    </row>
    <row r="188" spans="2:6" x14ac:dyDescent="0.3">
      <c r="B188" s="201" t="s">
        <v>36</v>
      </c>
      <c r="C188" s="3" t="s">
        <v>688</v>
      </c>
      <c r="D188" s="3" t="s">
        <v>684</v>
      </c>
      <c r="E188" s="201">
        <v>45</v>
      </c>
      <c r="F188" s="560">
        <v>31179.64</v>
      </c>
    </row>
    <row r="189" spans="2:6" x14ac:dyDescent="0.3">
      <c r="B189" s="201" t="s">
        <v>36</v>
      </c>
      <c r="C189" s="3" t="s">
        <v>688</v>
      </c>
      <c r="D189" s="3" t="s">
        <v>685</v>
      </c>
      <c r="E189" s="201">
        <v>160</v>
      </c>
      <c r="F189" s="560">
        <v>36378.6</v>
      </c>
    </row>
    <row r="190" spans="2:6" x14ac:dyDescent="0.3">
      <c r="B190" s="201" t="s">
        <v>36</v>
      </c>
      <c r="C190" s="3" t="s">
        <v>688</v>
      </c>
      <c r="D190" s="3" t="s">
        <v>686</v>
      </c>
      <c r="E190" s="201">
        <v>135</v>
      </c>
      <c r="F190" s="560">
        <v>49874.75</v>
      </c>
    </row>
    <row r="191" spans="2:6" x14ac:dyDescent="0.3">
      <c r="B191" s="201" t="s">
        <v>36</v>
      </c>
      <c r="C191" s="3" t="s">
        <v>688</v>
      </c>
      <c r="D191" s="3" t="s">
        <v>687</v>
      </c>
      <c r="E191" s="201">
        <v>19</v>
      </c>
      <c r="F191" s="560">
        <v>52505.4</v>
      </c>
    </row>
    <row r="192" spans="2:6" x14ac:dyDescent="0.3">
      <c r="B192" s="201" t="s">
        <v>36</v>
      </c>
      <c r="C192" s="3" t="s">
        <v>689</v>
      </c>
      <c r="D192" s="3" t="s">
        <v>684</v>
      </c>
      <c r="E192" s="201">
        <v>123</v>
      </c>
      <c r="F192" s="560">
        <v>224138.39</v>
      </c>
    </row>
    <row r="193" spans="2:6" x14ac:dyDescent="0.3">
      <c r="B193" s="201" t="s">
        <v>36</v>
      </c>
      <c r="C193" s="3" t="s">
        <v>689</v>
      </c>
      <c r="D193" s="3" t="s">
        <v>685</v>
      </c>
      <c r="E193" s="201">
        <v>584</v>
      </c>
      <c r="F193" s="560">
        <v>310366.23</v>
      </c>
    </row>
    <row r="194" spans="2:6" x14ac:dyDescent="0.3">
      <c r="B194" s="201" t="s">
        <v>36</v>
      </c>
      <c r="C194" s="3" t="s">
        <v>689</v>
      </c>
      <c r="D194" s="3" t="s">
        <v>686</v>
      </c>
      <c r="E194" s="201">
        <v>546</v>
      </c>
      <c r="F194" s="560">
        <v>498282.29</v>
      </c>
    </row>
    <row r="195" spans="2:6" x14ac:dyDescent="0.3">
      <c r="B195" s="201" t="s">
        <v>36</v>
      </c>
      <c r="C195" s="3" t="s">
        <v>689</v>
      </c>
      <c r="D195" s="3" t="s">
        <v>687</v>
      </c>
      <c r="E195" s="201">
        <v>85</v>
      </c>
      <c r="F195" s="560">
        <v>443323.21</v>
      </c>
    </row>
    <row r="196" spans="2:6" x14ac:dyDescent="0.3">
      <c r="B196" s="201" t="s">
        <v>36</v>
      </c>
      <c r="C196" s="3" t="s">
        <v>38</v>
      </c>
      <c r="D196" s="3" t="s">
        <v>684</v>
      </c>
      <c r="E196" s="201">
        <v>195</v>
      </c>
      <c r="F196" s="560">
        <v>1463371.53</v>
      </c>
    </row>
    <row r="197" spans="2:6" x14ac:dyDescent="0.3">
      <c r="B197" s="201" t="s">
        <v>36</v>
      </c>
      <c r="C197" s="3" t="s">
        <v>38</v>
      </c>
      <c r="D197" s="3" t="s">
        <v>685</v>
      </c>
      <c r="E197" s="201">
        <v>846</v>
      </c>
      <c r="F197" s="560">
        <v>1013083.77</v>
      </c>
    </row>
    <row r="198" spans="2:6" x14ac:dyDescent="0.3">
      <c r="B198" s="201" t="s">
        <v>36</v>
      </c>
      <c r="C198" s="3" t="s">
        <v>38</v>
      </c>
      <c r="D198" s="3" t="s">
        <v>686</v>
      </c>
      <c r="E198" s="201">
        <v>823</v>
      </c>
      <c r="F198" s="560">
        <v>2433516.34</v>
      </c>
    </row>
    <row r="199" spans="2:6" x14ac:dyDescent="0.3">
      <c r="B199" s="201" t="s">
        <v>36</v>
      </c>
      <c r="C199" s="3" t="s">
        <v>38</v>
      </c>
      <c r="D199" s="3" t="s">
        <v>687</v>
      </c>
      <c r="E199" s="201">
        <v>93</v>
      </c>
      <c r="F199" s="560">
        <v>1297928.27</v>
      </c>
    </row>
    <row r="200" spans="2:6" x14ac:dyDescent="0.3">
      <c r="C200" s="272"/>
      <c r="D200" s="272"/>
    </row>
    <row r="201" spans="2:6" x14ac:dyDescent="0.3">
      <c r="B201" s="562" t="s">
        <v>693</v>
      </c>
      <c r="C201" s="272"/>
      <c r="D201" s="272"/>
    </row>
    <row r="202" spans="2:6" x14ac:dyDescent="0.3">
      <c r="B202" s="135" t="s">
        <v>694</v>
      </c>
      <c r="C202" s="272"/>
      <c r="D202" s="272"/>
    </row>
    <row r="203" spans="2:6" x14ac:dyDescent="0.3">
      <c r="C203" s="272"/>
      <c r="D203" s="272"/>
    </row>
  </sheetData>
  <pageMargins left="0.5" right="0.5" top="0.5" bottom="0.5" header="0.3" footer="0.3"/>
  <pageSetup scale="56" orientation="portrait" r:id="rId1"/>
  <headerFooter>
    <oddFooter>&amp;L&amp;8OneCare Vermont&amp;R&amp;8&amp;F, &amp;A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sheetPr>
  <dimension ref="A1:A5"/>
  <sheetViews>
    <sheetView zoomScaleNormal="100" workbookViewId="0">
      <selection activeCell="A12" sqref="A12"/>
    </sheetView>
  </sheetViews>
  <sheetFormatPr defaultRowHeight="15" x14ac:dyDescent="0.25"/>
  <cols>
    <col min="1" max="16384" width="9.140625" style="272"/>
  </cols>
  <sheetData>
    <row r="1" spans="1:1" ht="15.75" x14ac:dyDescent="0.25">
      <c r="A1" s="136" t="s">
        <v>369</v>
      </c>
    </row>
    <row r="2" spans="1:1" x14ac:dyDescent="0.25">
      <c r="A2" s="272" t="s">
        <v>499</v>
      </c>
    </row>
    <row r="5" spans="1:1" ht="18.75" x14ac:dyDescent="0.3">
      <c r="A5" s="627" t="s">
        <v>813</v>
      </c>
    </row>
  </sheetData>
  <pageMargins left="0.5" right="0.5" top="0.5" bottom="0.5" header="0.3" footer="0.3"/>
  <pageSetup scale="56" orientation="portrait" r:id="rId1"/>
  <headerFooter>
    <oddFooter>&amp;L&amp;8OneCare Vermont&amp;R&amp;8&amp;F, &amp;A</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7"/>
  <sheetViews>
    <sheetView zoomScaleNormal="100" zoomScalePageLayoutView="60" workbookViewId="0">
      <selection activeCell="A12" sqref="A12"/>
    </sheetView>
  </sheetViews>
  <sheetFormatPr defaultColWidth="9.28515625" defaultRowHeight="15" x14ac:dyDescent="0.25"/>
  <cols>
    <col min="1" max="1" width="4" style="563" customWidth="1"/>
    <col min="2" max="3" width="19.7109375" style="565" customWidth="1"/>
    <col min="4" max="4" width="22.28515625" style="565" customWidth="1"/>
    <col min="5" max="5" width="13.85546875" style="565" customWidth="1"/>
    <col min="6" max="6" width="11.42578125" style="565" customWidth="1"/>
    <col min="7" max="7" width="14.5703125" style="565" customWidth="1"/>
    <col min="8" max="8" width="16.28515625" style="565" customWidth="1"/>
    <col min="9" max="9" width="11.28515625" style="565" customWidth="1"/>
    <col min="10" max="10" width="11" style="565" customWidth="1"/>
    <col min="11" max="11" width="18" style="565" customWidth="1"/>
    <col min="12" max="12" width="13.5703125" style="565" customWidth="1"/>
    <col min="13" max="13" width="13.28515625" style="565" customWidth="1"/>
    <col min="14" max="14" width="14.7109375" style="565" customWidth="1"/>
    <col min="15" max="15" width="13.140625" style="565" customWidth="1"/>
    <col min="16" max="16" width="14.85546875" style="565" customWidth="1"/>
    <col min="17" max="17" width="7" style="565" customWidth="1"/>
    <col min="18" max="18" width="7.28515625" style="565" customWidth="1"/>
    <col min="19" max="19" width="7.140625" style="565" customWidth="1"/>
    <col min="20" max="20" width="8.28515625" style="565" customWidth="1"/>
    <col min="21" max="21" width="9.140625" style="565" customWidth="1"/>
    <col min="22" max="16384" width="9.28515625" style="565"/>
  </cols>
  <sheetData>
    <row r="1" spans="1:21" s="563" customFormat="1" ht="15.75" x14ac:dyDescent="0.25">
      <c r="B1" s="564" t="s">
        <v>330</v>
      </c>
      <c r="K1" s="564"/>
    </row>
    <row r="2" spans="1:21" s="563" customFormat="1" ht="15.75" x14ac:dyDescent="0.25">
      <c r="B2" s="564" t="s">
        <v>484</v>
      </c>
      <c r="K2" s="564"/>
    </row>
    <row r="3" spans="1:21" ht="14.65" customHeight="1" x14ac:dyDescent="0.25">
      <c r="E3" s="680" t="s">
        <v>319</v>
      </c>
      <c r="F3" s="681"/>
      <c r="G3" s="681"/>
      <c r="H3" s="681"/>
      <c r="I3" s="681"/>
      <c r="J3" s="682"/>
      <c r="L3" s="680" t="s">
        <v>695</v>
      </c>
      <c r="M3" s="681"/>
      <c r="N3" s="681"/>
      <c r="O3" s="681"/>
      <c r="P3" s="681"/>
      <c r="Q3" s="681"/>
      <c r="R3" s="681"/>
      <c r="S3" s="681"/>
      <c r="T3" s="681"/>
      <c r="U3" s="682"/>
    </row>
    <row r="4" spans="1:21" s="568" customFormat="1" ht="45" x14ac:dyDescent="0.25">
      <c r="A4" s="566"/>
      <c r="B4" s="567" t="s">
        <v>1</v>
      </c>
      <c r="C4" s="567" t="s">
        <v>317</v>
      </c>
      <c r="D4" s="567" t="s">
        <v>318</v>
      </c>
      <c r="E4" s="567" t="s">
        <v>320</v>
      </c>
      <c r="F4" s="567" t="s">
        <v>321</v>
      </c>
      <c r="G4" s="567" t="s">
        <v>322</v>
      </c>
      <c r="H4" s="567" t="s">
        <v>323</v>
      </c>
      <c r="I4" s="567" t="s">
        <v>324</v>
      </c>
      <c r="J4" s="567" t="s">
        <v>325</v>
      </c>
      <c r="K4" s="567" t="s">
        <v>696</v>
      </c>
      <c r="L4" s="567" t="s">
        <v>697</v>
      </c>
      <c r="M4" s="567" t="s">
        <v>480</v>
      </c>
      <c r="N4" s="567" t="s">
        <v>479</v>
      </c>
      <c r="O4" s="567" t="s">
        <v>698</v>
      </c>
      <c r="P4" s="567" t="s">
        <v>481</v>
      </c>
      <c r="Q4" s="567" t="s">
        <v>327</v>
      </c>
      <c r="R4" s="567" t="s">
        <v>329</v>
      </c>
      <c r="S4" s="567" t="s">
        <v>328</v>
      </c>
      <c r="T4" s="567" t="s">
        <v>162</v>
      </c>
      <c r="U4" s="567" t="s">
        <v>699</v>
      </c>
    </row>
    <row r="5" spans="1:21" x14ac:dyDescent="0.25">
      <c r="B5" s="569" t="s">
        <v>45</v>
      </c>
      <c r="C5" s="570">
        <v>14977</v>
      </c>
      <c r="D5" s="570">
        <v>548</v>
      </c>
      <c r="E5" s="570">
        <v>127</v>
      </c>
      <c r="F5" s="570">
        <v>659</v>
      </c>
      <c r="G5" s="570">
        <v>16</v>
      </c>
      <c r="H5" s="570">
        <v>108</v>
      </c>
      <c r="I5" s="570">
        <v>70</v>
      </c>
      <c r="J5" s="570">
        <v>41</v>
      </c>
      <c r="K5" s="570">
        <v>95</v>
      </c>
      <c r="L5" s="570">
        <v>0</v>
      </c>
      <c r="M5" s="570">
        <v>40</v>
      </c>
      <c r="N5" s="570">
        <v>10</v>
      </c>
      <c r="O5" s="570">
        <v>0</v>
      </c>
      <c r="P5" s="570">
        <v>0</v>
      </c>
      <c r="Q5" s="570">
        <v>3</v>
      </c>
      <c r="R5" s="570">
        <v>3</v>
      </c>
      <c r="S5" s="570">
        <v>33</v>
      </c>
      <c r="T5" s="570">
        <v>5</v>
      </c>
      <c r="U5" s="570">
        <v>1</v>
      </c>
    </row>
    <row r="6" spans="1:21" x14ac:dyDescent="0.25">
      <c r="B6" s="569" t="s">
        <v>453</v>
      </c>
      <c r="C6" s="570">
        <v>19523</v>
      </c>
      <c r="D6" s="570">
        <v>260</v>
      </c>
      <c r="E6" s="570">
        <v>498</v>
      </c>
      <c r="F6" s="570">
        <v>512</v>
      </c>
      <c r="G6" s="570">
        <v>48</v>
      </c>
      <c r="H6" s="570">
        <v>230</v>
      </c>
      <c r="I6" s="570">
        <v>60</v>
      </c>
      <c r="J6" s="570">
        <v>39</v>
      </c>
      <c r="K6" s="570">
        <v>94</v>
      </c>
      <c r="L6" s="570">
        <v>0</v>
      </c>
      <c r="M6" s="570">
        <v>18</v>
      </c>
      <c r="N6" s="570">
        <v>2</v>
      </c>
      <c r="O6" s="570">
        <v>0</v>
      </c>
      <c r="P6" s="570">
        <v>0</v>
      </c>
      <c r="Q6" s="570">
        <v>7</v>
      </c>
      <c r="R6" s="570">
        <v>9</v>
      </c>
      <c r="S6" s="570">
        <v>54</v>
      </c>
      <c r="T6" s="570">
        <v>4</v>
      </c>
      <c r="U6" s="570">
        <v>0</v>
      </c>
    </row>
    <row r="7" spans="1:21" x14ac:dyDescent="0.25">
      <c r="B7" s="569" t="s">
        <v>46</v>
      </c>
      <c r="C7" s="570">
        <v>9277</v>
      </c>
      <c r="D7" s="570">
        <v>224</v>
      </c>
      <c r="E7" s="570">
        <v>70</v>
      </c>
      <c r="F7" s="570">
        <v>272</v>
      </c>
      <c r="G7" s="570">
        <v>15</v>
      </c>
      <c r="H7" s="570">
        <v>35</v>
      </c>
      <c r="I7" s="570">
        <v>65</v>
      </c>
      <c r="J7" s="570">
        <v>11</v>
      </c>
      <c r="K7" s="570">
        <v>16</v>
      </c>
      <c r="L7" s="570">
        <v>0</v>
      </c>
      <c r="M7" s="570">
        <v>8</v>
      </c>
      <c r="N7" s="570">
        <v>3</v>
      </c>
      <c r="O7" s="570">
        <v>0</v>
      </c>
      <c r="P7" s="570">
        <v>0</v>
      </c>
      <c r="Q7" s="570">
        <v>2</v>
      </c>
      <c r="R7" s="570">
        <v>1</v>
      </c>
      <c r="S7" s="570">
        <v>0</v>
      </c>
      <c r="T7" s="570">
        <v>2</v>
      </c>
      <c r="U7" s="570">
        <v>0</v>
      </c>
    </row>
    <row r="8" spans="1:21" x14ac:dyDescent="0.25">
      <c r="B8" s="569" t="s">
        <v>47</v>
      </c>
      <c r="C8" s="570">
        <v>59040</v>
      </c>
      <c r="D8" s="570">
        <v>2532</v>
      </c>
      <c r="E8" s="570">
        <v>244</v>
      </c>
      <c r="F8" s="570">
        <v>2818</v>
      </c>
      <c r="G8" s="570">
        <v>171</v>
      </c>
      <c r="H8" s="570">
        <v>487</v>
      </c>
      <c r="I8" s="570">
        <v>126</v>
      </c>
      <c r="J8" s="570">
        <v>183</v>
      </c>
      <c r="K8" s="570">
        <v>235</v>
      </c>
      <c r="L8" s="570">
        <v>0</v>
      </c>
      <c r="M8" s="570">
        <v>43</v>
      </c>
      <c r="N8" s="570">
        <v>25</v>
      </c>
      <c r="O8" s="570">
        <v>0</v>
      </c>
      <c r="P8" s="570">
        <v>0</v>
      </c>
      <c r="Q8" s="570">
        <v>23</v>
      </c>
      <c r="R8" s="570">
        <v>27</v>
      </c>
      <c r="S8" s="570">
        <v>84</v>
      </c>
      <c r="T8" s="570">
        <v>33</v>
      </c>
      <c r="U8" s="570">
        <v>0</v>
      </c>
    </row>
    <row r="9" spans="1:21" x14ac:dyDescent="0.25">
      <c r="B9" s="569" t="s">
        <v>455</v>
      </c>
      <c r="C9" s="570">
        <v>6916</v>
      </c>
      <c r="D9" s="570">
        <v>33</v>
      </c>
      <c r="E9" s="570">
        <v>35</v>
      </c>
      <c r="F9" s="570">
        <v>134</v>
      </c>
      <c r="G9" s="570">
        <v>5</v>
      </c>
      <c r="H9" s="570">
        <v>5</v>
      </c>
      <c r="I9" s="570">
        <v>15</v>
      </c>
      <c r="J9" s="570">
        <v>3</v>
      </c>
      <c r="K9" s="570">
        <v>4</v>
      </c>
      <c r="L9" s="570">
        <v>0</v>
      </c>
      <c r="M9" s="570">
        <v>0</v>
      </c>
      <c r="N9" s="570">
        <v>0</v>
      </c>
      <c r="O9" s="570">
        <v>0</v>
      </c>
      <c r="P9" s="570">
        <v>0</v>
      </c>
      <c r="Q9" s="570">
        <v>0</v>
      </c>
      <c r="R9" s="570">
        <v>4</v>
      </c>
      <c r="S9" s="570">
        <v>0</v>
      </c>
      <c r="T9" s="570">
        <v>0</v>
      </c>
      <c r="U9" s="570">
        <v>0</v>
      </c>
    </row>
    <row r="10" spans="1:21" x14ac:dyDescent="0.25">
      <c r="B10" s="569" t="s">
        <v>48</v>
      </c>
      <c r="C10" s="570">
        <v>11827</v>
      </c>
      <c r="D10" s="570">
        <v>102</v>
      </c>
      <c r="E10" s="570">
        <v>53</v>
      </c>
      <c r="F10" s="570">
        <v>352</v>
      </c>
      <c r="G10" s="570">
        <v>15</v>
      </c>
      <c r="H10" s="570">
        <v>276</v>
      </c>
      <c r="I10" s="570">
        <v>56</v>
      </c>
      <c r="J10" s="570">
        <v>11</v>
      </c>
      <c r="K10" s="570">
        <v>21</v>
      </c>
      <c r="L10" s="570">
        <v>0</v>
      </c>
      <c r="M10" s="570">
        <v>6</v>
      </c>
      <c r="N10" s="570">
        <v>2</v>
      </c>
      <c r="O10" s="570">
        <v>0</v>
      </c>
      <c r="P10" s="570">
        <v>0</v>
      </c>
      <c r="Q10" s="570">
        <v>1</v>
      </c>
      <c r="R10" s="570">
        <v>1</v>
      </c>
      <c r="S10" s="570">
        <v>9</v>
      </c>
      <c r="T10" s="570">
        <v>2</v>
      </c>
      <c r="U10" s="570">
        <v>0</v>
      </c>
    </row>
    <row r="11" spans="1:21" x14ac:dyDescent="0.25">
      <c r="B11" s="569" t="s">
        <v>49</v>
      </c>
      <c r="C11" s="570">
        <v>5277</v>
      </c>
      <c r="D11" s="570">
        <v>48</v>
      </c>
      <c r="E11" s="570">
        <v>19</v>
      </c>
      <c r="F11" s="570">
        <v>59</v>
      </c>
      <c r="G11" s="570">
        <v>18</v>
      </c>
      <c r="H11" s="570">
        <v>14</v>
      </c>
      <c r="I11" s="570">
        <v>12</v>
      </c>
      <c r="J11" s="570">
        <v>7</v>
      </c>
      <c r="K11" s="570">
        <v>38</v>
      </c>
      <c r="L11" s="570">
        <v>0</v>
      </c>
      <c r="M11" s="570">
        <v>3</v>
      </c>
      <c r="N11" s="570">
        <v>6</v>
      </c>
      <c r="O11" s="570">
        <v>0</v>
      </c>
      <c r="P11" s="570">
        <v>0</v>
      </c>
      <c r="Q11" s="570">
        <v>0</v>
      </c>
      <c r="R11" s="570">
        <v>0</v>
      </c>
      <c r="S11" s="570">
        <v>28</v>
      </c>
      <c r="T11" s="570">
        <v>1</v>
      </c>
      <c r="U11" s="570">
        <v>0</v>
      </c>
    </row>
    <row r="12" spans="1:21" ht="14.25" customHeight="1" x14ac:dyDescent="0.25">
      <c r="B12" s="569" t="s">
        <v>50</v>
      </c>
      <c r="C12" s="570">
        <v>6832</v>
      </c>
      <c r="D12" s="570">
        <v>119</v>
      </c>
      <c r="E12" s="570">
        <v>22</v>
      </c>
      <c r="F12" s="570">
        <v>131</v>
      </c>
      <c r="G12" s="570">
        <v>3</v>
      </c>
      <c r="H12" s="570">
        <v>19</v>
      </c>
      <c r="I12" s="570">
        <v>4</v>
      </c>
      <c r="J12" s="570">
        <v>3</v>
      </c>
      <c r="K12" s="570">
        <v>10</v>
      </c>
      <c r="L12" s="570">
        <v>0</v>
      </c>
      <c r="M12" s="570">
        <v>6</v>
      </c>
      <c r="N12" s="570">
        <v>0</v>
      </c>
      <c r="O12" s="570">
        <v>0</v>
      </c>
      <c r="P12" s="570">
        <v>0</v>
      </c>
      <c r="Q12" s="570">
        <v>0</v>
      </c>
      <c r="R12" s="570">
        <v>2</v>
      </c>
      <c r="S12" s="570">
        <v>2</v>
      </c>
      <c r="T12" s="570">
        <v>0</v>
      </c>
      <c r="U12" s="570">
        <v>0</v>
      </c>
    </row>
    <row r="13" spans="1:21" x14ac:dyDescent="0.25">
      <c r="B13" s="569" t="s">
        <v>692</v>
      </c>
      <c r="C13" s="570">
        <v>867</v>
      </c>
      <c r="D13" s="570">
        <v>0</v>
      </c>
      <c r="E13" s="570">
        <v>3</v>
      </c>
      <c r="F13" s="570">
        <v>1</v>
      </c>
      <c r="G13" s="570">
        <v>0</v>
      </c>
      <c r="H13" s="570">
        <v>1</v>
      </c>
      <c r="I13" s="570">
        <v>0</v>
      </c>
      <c r="J13" s="570">
        <v>0</v>
      </c>
      <c r="K13" s="570">
        <v>0</v>
      </c>
      <c r="L13" s="570">
        <v>0</v>
      </c>
      <c r="M13" s="570">
        <v>0</v>
      </c>
      <c r="N13" s="570">
        <v>0</v>
      </c>
      <c r="O13" s="570">
        <v>0</v>
      </c>
      <c r="P13" s="570">
        <v>0</v>
      </c>
      <c r="Q13" s="570">
        <v>0</v>
      </c>
      <c r="R13" s="570">
        <v>0</v>
      </c>
      <c r="S13" s="570">
        <v>0</v>
      </c>
      <c r="T13" s="570">
        <v>0</v>
      </c>
      <c r="U13" s="570">
        <v>0</v>
      </c>
    </row>
    <row r="14" spans="1:21" x14ac:dyDescent="0.25">
      <c r="B14" s="569" t="s">
        <v>51</v>
      </c>
      <c r="C14" s="570">
        <v>4528</v>
      </c>
      <c r="D14" s="570">
        <v>110</v>
      </c>
      <c r="E14" s="570">
        <v>122</v>
      </c>
      <c r="F14" s="570">
        <v>94</v>
      </c>
      <c r="G14" s="570">
        <v>39</v>
      </c>
      <c r="H14" s="570">
        <v>182</v>
      </c>
      <c r="I14" s="570">
        <v>64</v>
      </c>
      <c r="J14" s="570">
        <v>5</v>
      </c>
      <c r="K14" s="570">
        <v>17</v>
      </c>
      <c r="L14" s="570">
        <v>0</v>
      </c>
      <c r="M14" s="570">
        <v>8</v>
      </c>
      <c r="N14" s="570">
        <v>0</v>
      </c>
      <c r="O14" s="570">
        <v>0</v>
      </c>
      <c r="P14" s="570">
        <v>0</v>
      </c>
      <c r="Q14" s="570">
        <v>0</v>
      </c>
      <c r="R14" s="570">
        <v>1</v>
      </c>
      <c r="S14" s="570">
        <v>7</v>
      </c>
      <c r="T14" s="570">
        <v>1</v>
      </c>
      <c r="U14" s="570">
        <v>0</v>
      </c>
    </row>
    <row r="15" spans="1:21" x14ac:dyDescent="0.25">
      <c r="B15" s="569" t="s">
        <v>52</v>
      </c>
      <c r="C15" s="570">
        <v>11907</v>
      </c>
      <c r="D15" s="570">
        <v>521</v>
      </c>
      <c r="E15" s="570">
        <v>53</v>
      </c>
      <c r="F15" s="570">
        <v>552</v>
      </c>
      <c r="G15" s="570">
        <v>61</v>
      </c>
      <c r="H15" s="570">
        <v>5</v>
      </c>
      <c r="I15" s="570">
        <v>23</v>
      </c>
      <c r="J15" s="570">
        <v>4</v>
      </c>
      <c r="K15" s="570">
        <v>72</v>
      </c>
      <c r="L15" s="570">
        <v>0</v>
      </c>
      <c r="M15" s="570">
        <v>28</v>
      </c>
      <c r="N15" s="570">
        <v>2</v>
      </c>
      <c r="O15" s="570">
        <v>0</v>
      </c>
      <c r="P15" s="570">
        <v>0</v>
      </c>
      <c r="Q15" s="570">
        <v>2</v>
      </c>
      <c r="R15" s="570">
        <v>5</v>
      </c>
      <c r="S15" s="570">
        <v>32</v>
      </c>
      <c r="T15" s="570">
        <v>3</v>
      </c>
      <c r="U15" s="570">
        <v>0</v>
      </c>
    </row>
    <row r="16" spans="1:21" x14ac:dyDescent="0.25">
      <c r="B16" s="569" t="s">
        <v>53</v>
      </c>
      <c r="C16" s="570">
        <v>7530</v>
      </c>
      <c r="D16" s="570">
        <v>192</v>
      </c>
      <c r="E16" s="570">
        <v>143</v>
      </c>
      <c r="F16" s="570">
        <v>151</v>
      </c>
      <c r="G16" s="570">
        <v>5</v>
      </c>
      <c r="H16" s="570">
        <v>94</v>
      </c>
      <c r="I16" s="570">
        <v>9</v>
      </c>
      <c r="J16" s="570">
        <v>2</v>
      </c>
      <c r="K16" s="570">
        <v>15</v>
      </c>
      <c r="L16" s="570">
        <v>0</v>
      </c>
      <c r="M16" s="570">
        <v>8</v>
      </c>
      <c r="N16" s="570">
        <v>0</v>
      </c>
      <c r="O16" s="570">
        <v>0</v>
      </c>
      <c r="P16" s="570">
        <v>0</v>
      </c>
      <c r="Q16" s="570">
        <v>3</v>
      </c>
      <c r="R16" s="570">
        <v>1</v>
      </c>
      <c r="S16" s="570">
        <v>2</v>
      </c>
      <c r="T16" s="570">
        <v>1</v>
      </c>
      <c r="U16" s="570">
        <v>0</v>
      </c>
    </row>
    <row r="17" spans="2:21" x14ac:dyDescent="0.25">
      <c r="B17" s="569" t="s">
        <v>54</v>
      </c>
      <c r="C17" s="570">
        <v>16108</v>
      </c>
      <c r="D17" s="570">
        <v>607</v>
      </c>
      <c r="E17" s="570">
        <v>343</v>
      </c>
      <c r="F17" s="570">
        <v>785</v>
      </c>
      <c r="G17" s="570">
        <v>68</v>
      </c>
      <c r="H17" s="570">
        <v>49</v>
      </c>
      <c r="I17" s="570">
        <v>66</v>
      </c>
      <c r="J17" s="570">
        <v>41</v>
      </c>
      <c r="K17" s="570">
        <v>63</v>
      </c>
      <c r="L17" s="570">
        <v>0</v>
      </c>
      <c r="M17" s="570">
        <v>20</v>
      </c>
      <c r="N17" s="570">
        <v>5</v>
      </c>
      <c r="O17" s="570">
        <v>0</v>
      </c>
      <c r="P17" s="570">
        <v>0</v>
      </c>
      <c r="Q17" s="570">
        <v>0</v>
      </c>
      <c r="R17" s="570">
        <v>12</v>
      </c>
      <c r="S17" s="570">
        <v>26</v>
      </c>
      <c r="T17" s="570">
        <v>0</v>
      </c>
      <c r="U17" s="570">
        <v>0</v>
      </c>
    </row>
    <row r="18" spans="2:21" x14ac:dyDescent="0.25">
      <c r="B18" s="569" t="s">
        <v>55</v>
      </c>
      <c r="C18" s="570">
        <v>8043</v>
      </c>
      <c r="D18" s="570">
        <v>168</v>
      </c>
      <c r="E18" s="570">
        <v>27</v>
      </c>
      <c r="F18" s="570">
        <v>136</v>
      </c>
      <c r="G18" s="570">
        <v>7</v>
      </c>
      <c r="H18" s="570">
        <v>12</v>
      </c>
      <c r="I18" s="570">
        <v>22</v>
      </c>
      <c r="J18" s="570">
        <v>8</v>
      </c>
      <c r="K18" s="570">
        <v>28</v>
      </c>
      <c r="L18" s="570">
        <v>0</v>
      </c>
      <c r="M18" s="570">
        <v>23</v>
      </c>
      <c r="N18" s="570">
        <v>0</v>
      </c>
      <c r="O18" s="570">
        <v>0</v>
      </c>
      <c r="P18" s="570">
        <v>0</v>
      </c>
      <c r="Q18" s="570">
        <v>2</v>
      </c>
      <c r="R18" s="570">
        <v>0</v>
      </c>
      <c r="S18" s="570">
        <v>1</v>
      </c>
      <c r="T18" s="570">
        <v>2</v>
      </c>
      <c r="U18" s="570">
        <v>0</v>
      </c>
    </row>
    <row r="19" spans="2:21" x14ac:dyDescent="0.25">
      <c r="B19" s="569" t="s">
        <v>462</v>
      </c>
      <c r="C19" s="570">
        <v>309</v>
      </c>
      <c r="D19" s="570">
        <v>0</v>
      </c>
      <c r="E19" s="570">
        <v>0</v>
      </c>
      <c r="F19" s="570">
        <v>0</v>
      </c>
      <c r="G19" s="570">
        <v>0</v>
      </c>
      <c r="H19" s="570">
        <v>1</v>
      </c>
      <c r="I19" s="570">
        <v>0</v>
      </c>
      <c r="J19" s="570">
        <v>0</v>
      </c>
      <c r="K19" s="570">
        <v>1</v>
      </c>
      <c r="L19" s="570">
        <v>0</v>
      </c>
      <c r="M19" s="570">
        <v>0</v>
      </c>
      <c r="N19" s="570">
        <v>0</v>
      </c>
      <c r="O19" s="570">
        <v>0</v>
      </c>
      <c r="P19" s="570">
        <v>0</v>
      </c>
      <c r="Q19" s="570">
        <v>0</v>
      </c>
      <c r="R19" s="570">
        <v>0</v>
      </c>
      <c r="S19" s="570">
        <v>0</v>
      </c>
      <c r="T19" s="570">
        <v>1</v>
      </c>
      <c r="U19" s="570">
        <v>0</v>
      </c>
    </row>
    <row r="20" spans="2:21" x14ac:dyDescent="0.25">
      <c r="B20" s="569" t="s">
        <v>700</v>
      </c>
      <c r="C20" s="570">
        <v>1236</v>
      </c>
      <c r="D20" s="570">
        <v>9</v>
      </c>
      <c r="E20" s="570">
        <v>0</v>
      </c>
      <c r="F20" s="570">
        <v>24</v>
      </c>
      <c r="G20" s="570">
        <v>0</v>
      </c>
      <c r="H20" s="570">
        <v>3</v>
      </c>
      <c r="I20" s="570">
        <v>0</v>
      </c>
      <c r="J20" s="570">
        <v>2</v>
      </c>
      <c r="K20" s="570">
        <v>0</v>
      </c>
      <c r="L20" s="570">
        <v>0</v>
      </c>
      <c r="M20" s="570">
        <v>0</v>
      </c>
      <c r="N20" s="570">
        <v>0</v>
      </c>
      <c r="O20" s="570">
        <v>0</v>
      </c>
      <c r="P20" s="570">
        <v>0</v>
      </c>
      <c r="Q20" s="570">
        <v>0</v>
      </c>
      <c r="R20" s="570">
        <v>0</v>
      </c>
      <c r="S20" s="570">
        <v>0</v>
      </c>
      <c r="T20" s="570">
        <v>0</v>
      </c>
      <c r="U20" s="570">
        <v>0</v>
      </c>
    </row>
    <row r="21" spans="2:21" x14ac:dyDescent="0.25">
      <c r="B21" s="569" t="s">
        <v>464</v>
      </c>
      <c r="C21" s="570">
        <v>4354</v>
      </c>
      <c r="D21" s="570">
        <v>152</v>
      </c>
      <c r="E21" s="570">
        <v>33</v>
      </c>
      <c r="F21" s="570">
        <v>171</v>
      </c>
      <c r="G21" s="570">
        <v>52</v>
      </c>
      <c r="H21" s="570">
        <v>77</v>
      </c>
      <c r="I21" s="570">
        <v>53</v>
      </c>
      <c r="J21" s="570">
        <v>20</v>
      </c>
      <c r="K21" s="570">
        <v>14</v>
      </c>
      <c r="L21" s="570">
        <v>0</v>
      </c>
      <c r="M21" s="570">
        <v>8</v>
      </c>
      <c r="N21" s="570">
        <v>0</v>
      </c>
      <c r="O21" s="570">
        <v>0</v>
      </c>
      <c r="P21" s="570">
        <v>0</v>
      </c>
      <c r="Q21" s="570">
        <v>2</v>
      </c>
      <c r="R21" s="570">
        <v>2</v>
      </c>
      <c r="S21" s="570">
        <v>1</v>
      </c>
      <c r="T21" s="570">
        <v>1</v>
      </c>
      <c r="U21" s="570">
        <v>0</v>
      </c>
    </row>
    <row r="22" spans="2:21" x14ac:dyDescent="0.25">
      <c r="B22" s="569"/>
      <c r="C22" s="569"/>
      <c r="D22" s="569"/>
      <c r="E22" s="569"/>
      <c r="F22" s="569"/>
      <c r="G22" s="569"/>
      <c r="H22" s="569"/>
      <c r="I22" s="569"/>
      <c r="J22" s="569"/>
      <c r="K22" s="569"/>
      <c r="L22" s="569"/>
      <c r="M22" s="569"/>
      <c r="N22" s="569"/>
      <c r="O22" s="569"/>
      <c r="P22" s="569"/>
      <c r="Q22" s="569"/>
      <c r="R22" s="569"/>
      <c r="S22" s="569"/>
      <c r="T22" s="570"/>
      <c r="U22" s="569"/>
    </row>
    <row r="23" spans="2:21" x14ac:dyDescent="0.25">
      <c r="B23" s="569" t="s">
        <v>701</v>
      </c>
      <c r="C23" s="569"/>
      <c r="D23" s="569"/>
      <c r="E23" s="569"/>
      <c r="F23" s="569"/>
      <c r="G23" s="569"/>
      <c r="H23" s="569"/>
      <c r="I23" s="569"/>
      <c r="J23" s="569"/>
      <c r="K23" s="569"/>
      <c r="L23" s="569"/>
      <c r="M23" s="569"/>
      <c r="N23" s="569"/>
      <c r="O23" s="569"/>
      <c r="P23" s="569"/>
      <c r="Q23" s="569"/>
      <c r="R23" s="569"/>
      <c r="S23" s="569"/>
      <c r="T23" s="569"/>
      <c r="U23" s="569"/>
    </row>
    <row r="24" spans="2:21" x14ac:dyDescent="0.25">
      <c r="B24" s="569" t="s">
        <v>702</v>
      </c>
      <c r="C24" s="569"/>
      <c r="D24" s="569"/>
      <c r="E24" s="569"/>
      <c r="F24" s="569"/>
      <c r="G24" s="569"/>
      <c r="H24" s="569"/>
      <c r="I24" s="569"/>
      <c r="J24" s="569"/>
      <c r="K24" s="569"/>
      <c r="L24" s="569"/>
      <c r="M24" s="569"/>
      <c r="N24" s="569"/>
      <c r="O24" s="569"/>
      <c r="P24" s="569"/>
      <c r="Q24" s="569"/>
      <c r="R24" s="569"/>
      <c r="S24" s="569"/>
      <c r="T24" s="569"/>
      <c r="U24" s="569"/>
    </row>
    <row r="25" spans="2:21" x14ac:dyDescent="0.25">
      <c r="B25" s="569"/>
      <c r="C25" s="569"/>
      <c r="D25" s="569"/>
      <c r="E25" s="569"/>
      <c r="F25" s="569"/>
      <c r="G25" s="569"/>
      <c r="H25" s="569"/>
      <c r="I25" s="569"/>
      <c r="J25" s="569"/>
      <c r="K25" s="569"/>
      <c r="L25" s="569"/>
      <c r="M25" s="569"/>
      <c r="N25" s="569"/>
      <c r="O25" s="569"/>
      <c r="P25" s="569"/>
      <c r="Q25" s="569"/>
      <c r="R25" s="569"/>
      <c r="S25" s="569"/>
      <c r="T25" s="569"/>
      <c r="U25" s="569"/>
    </row>
    <row r="26" spans="2:21" x14ac:dyDescent="0.25">
      <c r="B26" s="569"/>
      <c r="C26" s="569"/>
      <c r="D26" s="569"/>
      <c r="E26" s="569"/>
      <c r="F26" s="569"/>
      <c r="G26" s="569"/>
      <c r="H26" s="569"/>
      <c r="I26" s="569"/>
      <c r="J26" s="569"/>
      <c r="K26" s="569"/>
      <c r="L26" s="569"/>
      <c r="M26" s="569"/>
      <c r="N26" s="569"/>
      <c r="O26" s="569"/>
      <c r="P26" s="569"/>
      <c r="Q26" s="569"/>
      <c r="R26" s="569"/>
      <c r="S26" s="569"/>
      <c r="T26" s="569"/>
      <c r="U26" s="569"/>
    </row>
    <row r="27" spans="2:21" x14ac:dyDescent="0.25">
      <c r="B27" s="569"/>
      <c r="C27" s="569"/>
      <c r="D27" s="569"/>
      <c r="E27" s="569"/>
      <c r="F27" s="569"/>
      <c r="G27" s="569"/>
      <c r="H27" s="569"/>
      <c r="I27" s="569"/>
      <c r="J27" s="569"/>
      <c r="K27" s="569"/>
      <c r="L27" s="569"/>
      <c r="M27" s="569"/>
      <c r="N27" s="569"/>
      <c r="O27" s="569"/>
      <c r="P27" s="569"/>
      <c r="Q27" s="569"/>
      <c r="R27" s="569"/>
      <c r="S27" s="569"/>
      <c r="T27" s="569"/>
      <c r="U27" s="569"/>
    </row>
    <row r="28" spans="2:21" x14ac:dyDescent="0.25">
      <c r="B28" s="569"/>
      <c r="C28" s="569"/>
      <c r="D28" s="569"/>
      <c r="E28" s="569"/>
      <c r="F28" s="569"/>
      <c r="G28" s="569"/>
      <c r="H28" s="569"/>
      <c r="I28" s="569"/>
      <c r="J28" s="569"/>
      <c r="K28" s="569"/>
      <c r="L28" s="569"/>
      <c r="M28" s="569"/>
      <c r="N28" s="569"/>
      <c r="O28" s="569"/>
      <c r="P28" s="569"/>
      <c r="Q28" s="569"/>
      <c r="R28" s="569"/>
      <c r="S28" s="569"/>
      <c r="T28" s="569"/>
      <c r="U28" s="569"/>
    </row>
    <row r="29" spans="2:21" x14ac:dyDescent="0.25">
      <c r="B29" s="569"/>
      <c r="C29" s="569"/>
      <c r="D29" s="569"/>
      <c r="E29" s="569"/>
      <c r="F29" s="569"/>
      <c r="G29" s="569"/>
      <c r="H29" s="569"/>
      <c r="I29" s="569"/>
      <c r="J29" s="569"/>
      <c r="K29" s="569"/>
      <c r="L29" s="569"/>
      <c r="M29" s="569"/>
      <c r="N29" s="569"/>
      <c r="O29" s="569"/>
      <c r="P29" s="569"/>
      <c r="Q29" s="569"/>
      <c r="R29" s="569"/>
      <c r="S29" s="569"/>
      <c r="T29" s="569"/>
      <c r="U29" s="569"/>
    </row>
    <row r="30" spans="2:21" x14ac:dyDescent="0.25">
      <c r="B30" s="569"/>
      <c r="C30" s="569"/>
      <c r="D30" s="569"/>
      <c r="E30" s="569"/>
      <c r="F30" s="569"/>
      <c r="G30" s="569"/>
      <c r="H30" s="569"/>
      <c r="I30" s="569"/>
      <c r="J30" s="569"/>
      <c r="K30" s="569"/>
      <c r="L30" s="569"/>
      <c r="M30" s="569"/>
      <c r="N30" s="569"/>
      <c r="O30" s="569"/>
      <c r="P30" s="569"/>
      <c r="Q30" s="569"/>
      <c r="R30" s="569"/>
      <c r="S30" s="569"/>
      <c r="T30" s="569"/>
      <c r="U30" s="569"/>
    </row>
    <row r="31" spans="2:21" x14ac:dyDescent="0.25">
      <c r="B31" s="569"/>
      <c r="C31" s="569"/>
      <c r="D31" s="569"/>
      <c r="E31" s="569"/>
      <c r="F31" s="569"/>
      <c r="G31" s="569"/>
      <c r="H31" s="569"/>
      <c r="I31" s="569"/>
      <c r="J31" s="569"/>
      <c r="K31" s="569"/>
      <c r="L31" s="569"/>
      <c r="M31" s="569"/>
      <c r="N31" s="569"/>
      <c r="O31" s="569"/>
      <c r="P31" s="569"/>
      <c r="Q31" s="569"/>
      <c r="R31" s="569"/>
      <c r="S31" s="569"/>
      <c r="T31" s="569"/>
      <c r="U31" s="569"/>
    </row>
    <row r="32" spans="2:21" x14ac:dyDescent="0.25">
      <c r="B32" s="569"/>
      <c r="C32" s="569"/>
      <c r="D32" s="569"/>
      <c r="E32" s="569"/>
      <c r="F32" s="569"/>
      <c r="G32" s="569"/>
      <c r="H32" s="569"/>
      <c r="I32" s="569"/>
      <c r="J32" s="569"/>
      <c r="K32" s="569"/>
      <c r="L32" s="569"/>
      <c r="M32" s="569"/>
      <c r="N32" s="569"/>
      <c r="O32" s="569"/>
      <c r="P32" s="569"/>
      <c r="Q32" s="569"/>
      <c r="R32" s="569"/>
      <c r="S32" s="569"/>
      <c r="T32" s="569"/>
      <c r="U32" s="569"/>
    </row>
    <row r="33" spans="2:21" x14ac:dyDescent="0.25">
      <c r="B33" s="569"/>
      <c r="C33" s="569"/>
      <c r="D33" s="569"/>
      <c r="E33" s="569"/>
      <c r="F33" s="569"/>
      <c r="G33" s="569"/>
      <c r="H33" s="569"/>
      <c r="I33" s="569"/>
      <c r="J33" s="569"/>
      <c r="K33" s="569"/>
      <c r="L33" s="569"/>
      <c r="M33" s="569"/>
      <c r="N33" s="569"/>
      <c r="O33" s="569"/>
      <c r="P33" s="569"/>
      <c r="Q33" s="569"/>
      <c r="R33" s="569"/>
      <c r="S33" s="569"/>
      <c r="T33" s="569"/>
      <c r="U33" s="569"/>
    </row>
    <row r="34" spans="2:21" x14ac:dyDescent="0.25">
      <c r="B34" s="569"/>
      <c r="C34" s="569"/>
      <c r="D34" s="569"/>
      <c r="E34" s="569"/>
      <c r="F34" s="569"/>
      <c r="G34" s="569"/>
      <c r="H34" s="569"/>
      <c r="I34" s="569"/>
      <c r="J34" s="569"/>
      <c r="K34" s="569"/>
      <c r="L34" s="569"/>
      <c r="M34" s="569"/>
      <c r="N34" s="569"/>
      <c r="O34" s="569"/>
      <c r="P34" s="569"/>
      <c r="Q34" s="569"/>
      <c r="R34" s="569"/>
      <c r="S34" s="569"/>
      <c r="T34" s="569"/>
      <c r="U34" s="569"/>
    </row>
    <row r="35" spans="2:21" x14ac:dyDescent="0.25">
      <c r="B35" s="569"/>
      <c r="C35" s="569"/>
      <c r="D35" s="569"/>
      <c r="E35" s="569"/>
      <c r="F35" s="569"/>
      <c r="G35" s="569"/>
      <c r="H35" s="569"/>
      <c r="I35" s="569"/>
      <c r="J35" s="569"/>
      <c r="K35" s="569"/>
      <c r="L35" s="569"/>
      <c r="M35" s="569"/>
      <c r="N35" s="569"/>
      <c r="O35" s="569"/>
      <c r="P35" s="569"/>
      <c r="Q35" s="569"/>
      <c r="R35" s="569"/>
      <c r="S35" s="569"/>
      <c r="T35" s="569"/>
      <c r="U35" s="569"/>
    </row>
    <row r="36" spans="2:21" x14ac:dyDescent="0.25">
      <c r="B36" s="569"/>
      <c r="C36" s="569"/>
      <c r="D36" s="569"/>
      <c r="E36" s="569"/>
      <c r="F36" s="569"/>
      <c r="G36" s="569"/>
      <c r="H36" s="569"/>
      <c r="I36" s="569"/>
      <c r="J36" s="569"/>
      <c r="K36" s="569"/>
      <c r="L36" s="569"/>
      <c r="M36" s="569"/>
      <c r="N36" s="569"/>
      <c r="O36" s="569"/>
      <c r="P36" s="569"/>
      <c r="Q36" s="569"/>
      <c r="R36" s="569"/>
      <c r="S36" s="569"/>
      <c r="T36" s="569"/>
      <c r="U36" s="569"/>
    </row>
    <row r="37" spans="2:21" x14ac:dyDescent="0.25">
      <c r="B37" s="569"/>
      <c r="C37" s="569"/>
      <c r="D37" s="569"/>
      <c r="E37" s="569"/>
      <c r="F37" s="569"/>
      <c r="G37" s="569"/>
      <c r="H37" s="569"/>
      <c r="I37" s="569"/>
      <c r="J37" s="569"/>
      <c r="K37" s="569"/>
      <c r="L37" s="569"/>
      <c r="M37" s="569"/>
      <c r="N37" s="569"/>
      <c r="O37" s="569"/>
      <c r="P37" s="569"/>
      <c r="Q37" s="569"/>
      <c r="R37" s="569"/>
      <c r="S37" s="569"/>
      <c r="T37" s="569"/>
      <c r="U37" s="569"/>
    </row>
    <row r="38" spans="2:21" x14ac:dyDescent="0.25">
      <c r="B38" s="569"/>
      <c r="C38" s="569"/>
      <c r="D38" s="569"/>
      <c r="E38" s="569"/>
      <c r="F38" s="569"/>
      <c r="G38" s="569"/>
      <c r="H38" s="569"/>
      <c r="I38" s="569"/>
      <c r="J38" s="569"/>
      <c r="K38" s="569"/>
      <c r="L38" s="569"/>
      <c r="M38" s="569"/>
      <c r="N38" s="569"/>
      <c r="O38" s="569"/>
      <c r="P38" s="569"/>
      <c r="Q38" s="569"/>
      <c r="R38" s="569"/>
      <c r="S38" s="569"/>
      <c r="T38" s="569"/>
      <c r="U38" s="569"/>
    </row>
    <row r="39" spans="2:21" x14ac:dyDescent="0.25">
      <c r="B39" s="569"/>
      <c r="C39" s="569"/>
      <c r="D39" s="569"/>
      <c r="E39" s="569"/>
      <c r="F39" s="569"/>
      <c r="G39" s="569"/>
      <c r="H39" s="569"/>
      <c r="I39" s="569"/>
      <c r="J39" s="569"/>
      <c r="K39" s="569"/>
      <c r="L39" s="569"/>
      <c r="M39" s="569"/>
      <c r="N39" s="569"/>
      <c r="O39" s="569"/>
      <c r="P39" s="569"/>
      <c r="Q39" s="569"/>
      <c r="R39" s="569"/>
      <c r="S39" s="569"/>
      <c r="T39" s="569"/>
      <c r="U39" s="569"/>
    </row>
    <row r="40" spans="2:21" x14ac:dyDescent="0.25">
      <c r="B40" s="569"/>
      <c r="C40" s="569"/>
      <c r="D40" s="569"/>
      <c r="E40" s="569"/>
      <c r="F40" s="569"/>
      <c r="G40" s="569"/>
      <c r="H40" s="569"/>
      <c r="I40" s="569"/>
      <c r="J40" s="569"/>
      <c r="K40" s="569"/>
      <c r="L40" s="569"/>
      <c r="M40" s="569"/>
      <c r="N40" s="569"/>
      <c r="O40" s="569"/>
      <c r="P40" s="569"/>
      <c r="Q40" s="569"/>
      <c r="R40" s="569"/>
      <c r="S40" s="569"/>
      <c r="T40" s="569"/>
      <c r="U40" s="569"/>
    </row>
    <row r="41" spans="2:21" x14ac:dyDescent="0.25">
      <c r="B41" s="569"/>
      <c r="C41" s="569"/>
      <c r="D41" s="569"/>
      <c r="E41" s="569"/>
      <c r="F41" s="569"/>
      <c r="G41" s="569"/>
      <c r="H41" s="569"/>
      <c r="I41" s="569"/>
      <c r="J41" s="569"/>
      <c r="K41" s="569"/>
      <c r="L41" s="569"/>
      <c r="M41" s="569"/>
      <c r="N41" s="569"/>
      <c r="O41" s="569"/>
      <c r="P41" s="569"/>
      <c r="Q41" s="569"/>
      <c r="R41" s="569"/>
      <c r="S41" s="569"/>
      <c r="T41" s="569"/>
      <c r="U41" s="569"/>
    </row>
    <row r="42" spans="2:21" x14ac:dyDescent="0.25">
      <c r="B42" s="569"/>
      <c r="C42" s="569"/>
      <c r="D42" s="569"/>
      <c r="E42" s="569"/>
      <c r="F42" s="569"/>
      <c r="G42" s="569"/>
      <c r="H42" s="569"/>
      <c r="I42" s="569"/>
      <c r="J42" s="569"/>
      <c r="K42" s="569"/>
      <c r="L42" s="569"/>
      <c r="M42" s="569"/>
      <c r="N42" s="569"/>
      <c r="O42" s="569"/>
      <c r="P42" s="569"/>
      <c r="Q42" s="569"/>
      <c r="R42" s="569"/>
      <c r="S42" s="569"/>
      <c r="T42" s="569"/>
      <c r="U42" s="569"/>
    </row>
    <row r="43" spans="2:21" x14ac:dyDescent="0.25">
      <c r="B43" s="569"/>
      <c r="C43" s="569"/>
      <c r="D43" s="569"/>
      <c r="E43" s="569"/>
      <c r="F43" s="569"/>
      <c r="G43" s="569"/>
      <c r="H43" s="569"/>
      <c r="I43" s="569"/>
      <c r="J43" s="569"/>
      <c r="K43" s="569"/>
      <c r="L43" s="569"/>
      <c r="M43" s="569"/>
      <c r="N43" s="569"/>
      <c r="O43" s="569"/>
      <c r="P43" s="569"/>
      <c r="Q43" s="569"/>
      <c r="R43" s="569"/>
      <c r="S43" s="569"/>
      <c r="T43" s="569"/>
      <c r="U43" s="569"/>
    </row>
    <row r="44" spans="2:21" x14ac:dyDescent="0.25">
      <c r="B44" s="569"/>
      <c r="C44" s="569"/>
      <c r="D44" s="569"/>
      <c r="E44" s="569"/>
      <c r="F44" s="569"/>
      <c r="G44" s="569"/>
      <c r="H44" s="569"/>
      <c r="I44" s="569"/>
      <c r="J44" s="569"/>
      <c r="K44" s="569"/>
      <c r="L44" s="569"/>
      <c r="M44" s="569"/>
      <c r="N44" s="569"/>
      <c r="O44" s="569"/>
      <c r="P44" s="569"/>
      <c r="Q44" s="569"/>
      <c r="R44" s="569"/>
      <c r="S44" s="569"/>
      <c r="T44" s="569"/>
      <c r="U44" s="569"/>
    </row>
    <row r="45" spans="2:21" x14ac:dyDescent="0.25">
      <c r="B45" s="569"/>
      <c r="C45" s="569"/>
      <c r="D45" s="569"/>
      <c r="E45" s="569"/>
      <c r="F45" s="569"/>
      <c r="G45" s="569"/>
      <c r="H45" s="569"/>
      <c r="I45" s="569"/>
      <c r="J45" s="569"/>
      <c r="K45" s="569"/>
      <c r="L45" s="569"/>
      <c r="M45" s="569"/>
      <c r="N45" s="569"/>
      <c r="O45" s="569"/>
      <c r="P45" s="569"/>
      <c r="Q45" s="569"/>
      <c r="R45" s="569"/>
      <c r="S45" s="569"/>
      <c r="T45" s="569"/>
      <c r="U45" s="569"/>
    </row>
    <row r="46" spans="2:21" x14ac:dyDescent="0.25">
      <c r="B46" s="569"/>
      <c r="C46" s="569"/>
      <c r="D46" s="569"/>
      <c r="E46" s="569"/>
      <c r="F46" s="569"/>
      <c r="G46" s="569"/>
      <c r="H46" s="569"/>
      <c r="I46" s="569"/>
      <c r="J46" s="569"/>
      <c r="K46" s="569"/>
      <c r="L46" s="569"/>
      <c r="M46" s="569"/>
      <c r="N46" s="569"/>
      <c r="O46" s="569"/>
      <c r="P46" s="569"/>
      <c r="Q46" s="569"/>
      <c r="R46" s="569"/>
      <c r="S46" s="569"/>
      <c r="T46" s="569"/>
      <c r="U46" s="569"/>
    </row>
    <row r="47" spans="2:21" x14ac:dyDescent="0.25">
      <c r="B47" s="569"/>
      <c r="C47" s="569"/>
      <c r="D47" s="569"/>
      <c r="E47" s="569"/>
      <c r="F47" s="569"/>
      <c r="G47" s="569"/>
      <c r="H47" s="569"/>
      <c r="I47" s="569"/>
      <c r="J47" s="569"/>
      <c r="K47" s="569"/>
      <c r="L47" s="569"/>
      <c r="M47" s="569"/>
      <c r="N47" s="569"/>
      <c r="O47" s="569"/>
      <c r="P47" s="569"/>
      <c r="Q47" s="569"/>
      <c r="R47" s="569"/>
      <c r="S47" s="569"/>
      <c r="T47" s="569"/>
      <c r="U47" s="569"/>
    </row>
    <row r="48" spans="2:21" x14ac:dyDescent="0.25">
      <c r="B48" s="569"/>
      <c r="C48" s="569"/>
      <c r="D48" s="569"/>
      <c r="E48" s="569"/>
      <c r="F48" s="569"/>
      <c r="G48" s="569"/>
      <c r="H48" s="569"/>
      <c r="I48" s="569"/>
      <c r="J48" s="569"/>
      <c r="K48" s="569"/>
      <c r="L48" s="569"/>
      <c r="M48" s="569"/>
      <c r="N48" s="569"/>
      <c r="O48" s="569"/>
      <c r="P48" s="569"/>
      <c r="Q48" s="569"/>
      <c r="R48" s="569"/>
      <c r="S48" s="569"/>
      <c r="T48" s="569"/>
      <c r="U48" s="569"/>
    </row>
    <row r="49" spans="2:21" x14ac:dyDescent="0.25">
      <c r="B49" s="569"/>
      <c r="C49" s="569"/>
      <c r="D49" s="569"/>
      <c r="E49" s="569"/>
      <c r="F49" s="569"/>
      <c r="G49" s="569"/>
      <c r="H49" s="569"/>
      <c r="I49" s="569"/>
      <c r="J49" s="569"/>
      <c r="K49" s="569"/>
      <c r="L49" s="569"/>
      <c r="M49" s="569"/>
      <c r="N49" s="569"/>
      <c r="O49" s="569"/>
      <c r="P49" s="569"/>
      <c r="Q49" s="569"/>
      <c r="R49" s="569"/>
      <c r="S49" s="569"/>
      <c r="T49" s="569"/>
      <c r="U49" s="569"/>
    </row>
    <row r="50" spans="2:21" x14ac:dyDescent="0.25">
      <c r="B50" s="569"/>
      <c r="C50" s="569"/>
      <c r="D50" s="569"/>
      <c r="E50" s="569"/>
      <c r="F50" s="569"/>
      <c r="G50" s="569"/>
      <c r="H50" s="569"/>
      <c r="I50" s="569"/>
      <c r="J50" s="569"/>
      <c r="K50" s="569"/>
      <c r="L50" s="569"/>
      <c r="M50" s="569"/>
      <c r="N50" s="569"/>
      <c r="O50" s="569"/>
      <c r="P50" s="569"/>
      <c r="Q50" s="569"/>
      <c r="R50" s="569"/>
      <c r="S50" s="569"/>
      <c r="T50" s="569"/>
      <c r="U50" s="569"/>
    </row>
    <row r="51" spans="2:21" x14ac:dyDescent="0.25">
      <c r="B51" s="569"/>
      <c r="C51" s="569"/>
      <c r="D51" s="569"/>
      <c r="E51" s="569"/>
      <c r="F51" s="569"/>
      <c r="G51" s="569"/>
      <c r="H51" s="569"/>
      <c r="I51" s="569"/>
      <c r="J51" s="569"/>
      <c r="K51" s="569"/>
      <c r="L51" s="569"/>
      <c r="M51" s="569"/>
      <c r="N51" s="569"/>
      <c r="O51" s="569"/>
      <c r="P51" s="569"/>
      <c r="Q51" s="569"/>
      <c r="R51" s="569"/>
      <c r="S51" s="569"/>
      <c r="T51" s="569"/>
      <c r="U51" s="569"/>
    </row>
    <row r="52" spans="2:21" x14ac:dyDescent="0.25">
      <c r="B52" s="569"/>
      <c r="C52" s="569"/>
      <c r="D52" s="569"/>
      <c r="E52" s="569"/>
      <c r="F52" s="569"/>
      <c r="G52" s="569"/>
      <c r="H52" s="569"/>
      <c r="I52" s="569"/>
      <c r="J52" s="569"/>
      <c r="K52" s="569"/>
      <c r="L52" s="569"/>
      <c r="M52" s="569"/>
      <c r="N52" s="569"/>
      <c r="O52" s="569"/>
      <c r="P52" s="569"/>
      <c r="Q52" s="569"/>
      <c r="R52" s="569"/>
      <c r="S52" s="569"/>
      <c r="T52" s="569"/>
      <c r="U52" s="569"/>
    </row>
    <row r="53" spans="2:21" x14ac:dyDescent="0.25">
      <c r="B53" s="569"/>
      <c r="C53" s="569"/>
      <c r="D53" s="569"/>
      <c r="E53" s="569"/>
      <c r="F53" s="569"/>
      <c r="G53" s="569"/>
      <c r="H53" s="569"/>
      <c r="I53" s="569"/>
      <c r="J53" s="569"/>
      <c r="K53" s="569"/>
      <c r="L53" s="569"/>
      <c r="M53" s="569"/>
      <c r="N53" s="569"/>
      <c r="O53" s="569"/>
      <c r="P53" s="569"/>
      <c r="Q53" s="569"/>
      <c r="R53" s="569"/>
      <c r="S53" s="569"/>
      <c r="T53" s="569"/>
      <c r="U53" s="569"/>
    </row>
    <row r="54" spans="2:21" x14ac:dyDescent="0.25">
      <c r="B54" s="569"/>
      <c r="C54" s="569"/>
      <c r="D54" s="569"/>
      <c r="E54" s="569"/>
      <c r="F54" s="569"/>
      <c r="G54" s="569"/>
      <c r="H54" s="569"/>
      <c r="I54" s="569"/>
      <c r="J54" s="569"/>
      <c r="K54" s="569"/>
      <c r="L54" s="569"/>
      <c r="M54" s="569"/>
      <c r="N54" s="569"/>
      <c r="O54" s="569"/>
      <c r="P54" s="569"/>
      <c r="Q54" s="569"/>
      <c r="R54" s="569"/>
      <c r="S54" s="569"/>
      <c r="T54" s="569"/>
      <c r="U54" s="569"/>
    </row>
    <row r="55" spans="2:21" x14ac:dyDescent="0.25">
      <c r="B55" s="569"/>
      <c r="C55" s="569"/>
      <c r="D55" s="569"/>
      <c r="E55" s="569"/>
      <c r="F55" s="569"/>
      <c r="G55" s="569"/>
      <c r="H55" s="569"/>
      <c r="I55" s="569"/>
      <c r="J55" s="569"/>
      <c r="K55" s="569"/>
      <c r="L55" s="569"/>
      <c r="M55" s="569"/>
      <c r="N55" s="569"/>
      <c r="O55" s="569"/>
      <c r="P55" s="569"/>
      <c r="Q55" s="569"/>
      <c r="R55" s="569"/>
      <c r="S55" s="569"/>
      <c r="T55" s="569"/>
      <c r="U55" s="569"/>
    </row>
    <row r="56" spans="2:21" x14ac:dyDescent="0.25">
      <c r="B56" s="569"/>
      <c r="C56" s="569"/>
      <c r="D56" s="569"/>
      <c r="E56" s="569"/>
      <c r="F56" s="569"/>
      <c r="G56" s="569"/>
      <c r="H56" s="569"/>
      <c r="I56" s="569"/>
      <c r="J56" s="569"/>
      <c r="K56" s="569"/>
      <c r="L56" s="569"/>
      <c r="M56" s="569"/>
      <c r="N56" s="569"/>
      <c r="O56" s="569"/>
      <c r="P56" s="569"/>
      <c r="Q56" s="569"/>
      <c r="R56" s="569"/>
      <c r="S56" s="569"/>
      <c r="T56" s="569"/>
      <c r="U56" s="569"/>
    </row>
    <row r="57" spans="2:21" x14ac:dyDescent="0.25">
      <c r="B57" s="569"/>
      <c r="C57" s="569"/>
      <c r="D57" s="569"/>
      <c r="E57" s="569"/>
      <c r="F57" s="569"/>
      <c r="G57" s="569"/>
      <c r="H57" s="569"/>
      <c r="I57" s="569"/>
      <c r="J57" s="569"/>
      <c r="K57" s="569"/>
      <c r="L57" s="569"/>
      <c r="M57" s="569"/>
      <c r="N57" s="569"/>
      <c r="O57" s="569"/>
      <c r="P57" s="569"/>
      <c r="Q57" s="569"/>
      <c r="R57" s="569"/>
      <c r="S57" s="569"/>
      <c r="T57" s="569"/>
      <c r="U57" s="569"/>
    </row>
    <row r="58" spans="2:21" x14ac:dyDescent="0.25">
      <c r="B58" s="569"/>
      <c r="C58" s="569"/>
      <c r="D58" s="569"/>
      <c r="E58" s="569"/>
      <c r="F58" s="569"/>
      <c r="G58" s="569"/>
      <c r="H58" s="569"/>
      <c r="I58" s="569"/>
      <c r="J58" s="569"/>
      <c r="K58" s="569"/>
      <c r="L58" s="569"/>
      <c r="M58" s="569"/>
      <c r="N58" s="569"/>
      <c r="O58" s="569"/>
      <c r="P58" s="569"/>
      <c r="Q58" s="569"/>
      <c r="R58" s="569"/>
      <c r="S58" s="569"/>
      <c r="T58" s="569"/>
      <c r="U58" s="569"/>
    </row>
    <row r="59" spans="2:21" x14ac:dyDescent="0.25">
      <c r="B59" s="569"/>
      <c r="C59" s="569"/>
      <c r="D59" s="569"/>
      <c r="E59" s="569"/>
      <c r="F59" s="569"/>
      <c r="G59" s="569"/>
      <c r="H59" s="569"/>
      <c r="I59" s="569"/>
      <c r="J59" s="569"/>
      <c r="K59" s="569"/>
      <c r="L59" s="569"/>
      <c r="M59" s="569"/>
      <c r="N59" s="569"/>
      <c r="O59" s="569"/>
      <c r="P59" s="569"/>
      <c r="Q59" s="569"/>
      <c r="R59" s="569"/>
      <c r="S59" s="569"/>
      <c r="T59" s="569"/>
      <c r="U59" s="569"/>
    </row>
    <row r="60" spans="2:21" x14ac:dyDescent="0.25">
      <c r="B60" s="569"/>
      <c r="C60" s="569"/>
      <c r="D60" s="569"/>
      <c r="E60" s="569"/>
      <c r="F60" s="569"/>
      <c r="G60" s="569"/>
      <c r="H60" s="569"/>
      <c r="I60" s="569"/>
      <c r="J60" s="569"/>
      <c r="K60" s="569"/>
      <c r="L60" s="569"/>
      <c r="M60" s="569"/>
      <c r="N60" s="569"/>
      <c r="O60" s="569"/>
      <c r="P60" s="569"/>
      <c r="Q60" s="569"/>
      <c r="R60" s="569"/>
      <c r="S60" s="569"/>
      <c r="T60" s="569"/>
      <c r="U60" s="569"/>
    </row>
    <row r="61" spans="2:21" x14ac:dyDescent="0.25">
      <c r="B61" s="569"/>
      <c r="C61" s="569"/>
      <c r="D61" s="569"/>
      <c r="E61" s="569"/>
      <c r="F61" s="569"/>
      <c r="G61" s="569"/>
      <c r="H61" s="569"/>
      <c r="I61" s="569"/>
      <c r="J61" s="569"/>
      <c r="K61" s="569"/>
      <c r="L61" s="569"/>
      <c r="M61" s="569"/>
      <c r="N61" s="569"/>
      <c r="O61" s="569"/>
      <c r="P61" s="569"/>
      <c r="Q61" s="569"/>
      <c r="R61" s="569"/>
      <c r="S61" s="569"/>
      <c r="T61" s="569"/>
      <c r="U61" s="569"/>
    </row>
    <row r="62" spans="2:21" x14ac:dyDescent="0.25">
      <c r="B62" s="569"/>
      <c r="C62" s="569"/>
      <c r="D62" s="569"/>
      <c r="E62" s="569"/>
      <c r="F62" s="569"/>
      <c r="G62" s="569"/>
      <c r="H62" s="569"/>
      <c r="I62" s="569"/>
      <c r="J62" s="569"/>
      <c r="K62" s="569"/>
      <c r="L62" s="569"/>
      <c r="M62" s="569"/>
      <c r="N62" s="569"/>
      <c r="O62" s="569"/>
      <c r="P62" s="569"/>
      <c r="Q62" s="569"/>
      <c r="R62" s="569"/>
      <c r="S62" s="569"/>
      <c r="T62" s="569"/>
      <c r="U62" s="569"/>
    </row>
    <row r="63" spans="2:21" x14ac:dyDescent="0.25">
      <c r="B63" s="569"/>
      <c r="C63" s="569"/>
      <c r="D63" s="569"/>
      <c r="E63" s="569"/>
      <c r="F63" s="569"/>
      <c r="G63" s="569"/>
      <c r="H63" s="569"/>
      <c r="I63" s="569"/>
      <c r="J63" s="569"/>
      <c r="K63" s="569"/>
      <c r="L63" s="569"/>
      <c r="M63" s="569"/>
      <c r="N63" s="569"/>
      <c r="O63" s="569"/>
      <c r="P63" s="569"/>
      <c r="Q63" s="569"/>
      <c r="R63" s="569"/>
      <c r="S63" s="569"/>
      <c r="T63" s="569"/>
      <c r="U63" s="569"/>
    </row>
    <row r="64" spans="2:21" x14ac:dyDescent="0.25">
      <c r="B64" s="569"/>
      <c r="C64" s="569"/>
      <c r="D64" s="569"/>
      <c r="E64" s="569"/>
      <c r="F64" s="569"/>
      <c r="G64" s="569"/>
      <c r="H64" s="569"/>
      <c r="I64" s="569"/>
      <c r="J64" s="569"/>
      <c r="K64" s="569"/>
      <c r="L64" s="569"/>
      <c r="M64" s="569"/>
      <c r="N64" s="569"/>
      <c r="O64" s="569"/>
      <c r="P64" s="569"/>
      <c r="Q64" s="569"/>
      <c r="R64" s="569"/>
      <c r="S64" s="569"/>
      <c r="T64" s="569"/>
      <c r="U64" s="569"/>
    </row>
    <row r="65" spans="2:21" x14ac:dyDescent="0.25">
      <c r="B65" s="569"/>
      <c r="C65" s="569"/>
      <c r="D65" s="569"/>
      <c r="E65" s="569"/>
      <c r="F65" s="569"/>
      <c r="G65" s="569"/>
      <c r="H65" s="569"/>
      <c r="I65" s="569"/>
      <c r="J65" s="569"/>
      <c r="K65" s="569"/>
      <c r="L65" s="569"/>
      <c r="M65" s="569"/>
      <c r="N65" s="569"/>
      <c r="O65" s="569"/>
      <c r="P65" s="569"/>
      <c r="Q65" s="569"/>
      <c r="R65" s="569"/>
      <c r="S65" s="569"/>
      <c r="T65" s="569"/>
      <c r="U65" s="569"/>
    </row>
    <row r="66" spans="2:21" x14ac:dyDescent="0.25">
      <c r="B66" s="569"/>
      <c r="C66" s="569"/>
      <c r="D66" s="569"/>
      <c r="E66" s="569"/>
      <c r="F66" s="569"/>
      <c r="G66" s="569"/>
      <c r="H66" s="569"/>
      <c r="I66" s="569"/>
      <c r="J66" s="569"/>
      <c r="K66" s="569"/>
      <c r="L66" s="569"/>
      <c r="M66" s="569"/>
      <c r="N66" s="569"/>
      <c r="O66" s="569"/>
      <c r="P66" s="569"/>
      <c r="Q66" s="569"/>
      <c r="R66" s="569"/>
      <c r="S66" s="569"/>
      <c r="T66" s="569"/>
      <c r="U66" s="569"/>
    </row>
    <row r="67" spans="2:21" x14ac:dyDescent="0.25">
      <c r="B67" s="569"/>
      <c r="C67" s="569"/>
      <c r="D67" s="569"/>
      <c r="E67" s="569"/>
      <c r="F67" s="569"/>
      <c r="G67" s="569"/>
      <c r="H67" s="569"/>
      <c r="I67" s="569"/>
      <c r="J67" s="569"/>
      <c r="K67" s="569"/>
      <c r="L67" s="569"/>
      <c r="M67" s="569"/>
      <c r="N67" s="569"/>
      <c r="O67" s="569"/>
      <c r="P67" s="569"/>
      <c r="Q67" s="569"/>
      <c r="R67" s="569"/>
      <c r="S67" s="569"/>
      <c r="T67" s="569"/>
      <c r="U67" s="569"/>
    </row>
    <row r="68" spans="2:21" x14ac:dyDescent="0.25">
      <c r="B68" s="569"/>
      <c r="C68" s="569"/>
      <c r="D68" s="569"/>
      <c r="E68" s="569"/>
      <c r="F68" s="569"/>
      <c r="G68" s="569"/>
      <c r="H68" s="569"/>
      <c r="I68" s="569"/>
      <c r="J68" s="569"/>
      <c r="K68" s="569"/>
      <c r="L68" s="569"/>
      <c r="M68" s="569"/>
      <c r="N68" s="569"/>
      <c r="O68" s="569"/>
      <c r="P68" s="569"/>
      <c r="Q68" s="569"/>
      <c r="R68" s="569"/>
      <c r="S68" s="569"/>
      <c r="T68" s="569"/>
      <c r="U68" s="569"/>
    </row>
    <row r="69" spans="2:21" x14ac:dyDescent="0.25">
      <c r="B69" s="569"/>
      <c r="C69" s="569"/>
      <c r="D69" s="569"/>
      <c r="E69" s="569"/>
      <c r="F69" s="569"/>
      <c r="G69" s="569"/>
      <c r="H69" s="569"/>
      <c r="I69" s="569"/>
      <c r="J69" s="569"/>
      <c r="K69" s="569"/>
      <c r="L69" s="569"/>
      <c r="M69" s="569"/>
      <c r="N69" s="569"/>
      <c r="O69" s="569"/>
      <c r="P69" s="569"/>
      <c r="Q69" s="569"/>
      <c r="R69" s="569"/>
      <c r="S69" s="569"/>
      <c r="T69" s="569"/>
      <c r="U69" s="569"/>
    </row>
    <row r="70" spans="2:21" x14ac:dyDescent="0.25">
      <c r="B70" s="569"/>
      <c r="C70" s="569"/>
      <c r="D70" s="569"/>
      <c r="E70" s="569"/>
      <c r="F70" s="569"/>
      <c r="G70" s="569"/>
      <c r="H70" s="569"/>
      <c r="I70" s="569"/>
      <c r="J70" s="569"/>
      <c r="K70" s="569"/>
      <c r="L70" s="569"/>
      <c r="M70" s="569"/>
      <c r="N70" s="569"/>
      <c r="O70" s="569"/>
      <c r="P70" s="569"/>
      <c r="Q70" s="569"/>
      <c r="R70" s="569"/>
      <c r="S70" s="569"/>
      <c r="T70" s="569"/>
      <c r="U70" s="569"/>
    </row>
    <row r="71" spans="2:21" x14ac:dyDescent="0.25">
      <c r="B71" s="569"/>
      <c r="C71" s="569"/>
      <c r="D71" s="569"/>
      <c r="E71" s="569"/>
      <c r="F71" s="569"/>
      <c r="G71" s="569"/>
      <c r="H71" s="569"/>
      <c r="I71" s="569"/>
      <c r="J71" s="569"/>
      <c r="K71" s="569"/>
      <c r="L71" s="569"/>
      <c r="M71" s="569"/>
      <c r="N71" s="569"/>
      <c r="O71" s="569"/>
      <c r="P71" s="569"/>
      <c r="Q71" s="569"/>
      <c r="R71" s="569"/>
      <c r="S71" s="569"/>
      <c r="T71" s="569"/>
      <c r="U71" s="569"/>
    </row>
    <row r="72" spans="2:21" x14ac:dyDescent="0.25">
      <c r="B72" s="569"/>
      <c r="C72" s="569"/>
      <c r="D72" s="569"/>
      <c r="E72" s="569"/>
      <c r="F72" s="569"/>
      <c r="G72" s="569"/>
      <c r="H72" s="569"/>
      <c r="I72" s="569"/>
      <c r="J72" s="569"/>
      <c r="K72" s="569"/>
      <c r="L72" s="569"/>
      <c r="M72" s="569"/>
      <c r="N72" s="569"/>
      <c r="O72" s="569"/>
      <c r="P72" s="569"/>
      <c r="Q72" s="569"/>
      <c r="R72" s="569"/>
      <c r="S72" s="569"/>
      <c r="T72" s="569"/>
      <c r="U72" s="569"/>
    </row>
    <row r="73" spans="2:21" x14ac:dyDescent="0.25">
      <c r="B73" s="569"/>
      <c r="C73" s="569"/>
      <c r="D73" s="569"/>
      <c r="E73" s="569"/>
      <c r="F73" s="569"/>
      <c r="G73" s="569"/>
      <c r="H73" s="569"/>
      <c r="I73" s="569"/>
      <c r="J73" s="569"/>
      <c r="K73" s="569"/>
      <c r="L73" s="569"/>
      <c r="M73" s="569"/>
      <c r="N73" s="569"/>
      <c r="O73" s="569"/>
      <c r="P73" s="569"/>
      <c r="Q73" s="569"/>
      <c r="R73" s="569"/>
      <c r="S73" s="569"/>
      <c r="T73" s="569"/>
      <c r="U73" s="569"/>
    </row>
    <row r="74" spans="2:21" x14ac:dyDescent="0.25">
      <c r="B74" s="569"/>
      <c r="C74" s="569"/>
      <c r="D74" s="569"/>
      <c r="E74" s="569"/>
      <c r="F74" s="569"/>
      <c r="G74" s="569"/>
      <c r="H74" s="569"/>
      <c r="I74" s="569"/>
      <c r="J74" s="569"/>
      <c r="K74" s="569"/>
      <c r="L74" s="569"/>
      <c r="M74" s="569"/>
      <c r="N74" s="569"/>
      <c r="O74" s="569"/>
      <c r="P74" s="569"/>
      <c r="Q74" s="569"/>
      <c r="R74" s="569"/>
      <c r="S74" s="569"/>
      <c r="T74" s="569"/>
      <c r="U74" s="569"/>
    </row>
    <row r="75" spans="2:21" x14ac:dyDescent="0.25">
      <c r="B75" s="569"/>
      <c r="C75" s="569"/>
      <c r="D75" s="569"/>
      <c r="E75" s="569"/>
      <c r="F75" s="569"/>
      <c r="G75" s="569"/>
      <c r="H75" s="569"/>
      <c r="I75" s="569"/>
      <c r="J75" s="569"/>
      <c r="K75" s="569"/>
      <c r="L75" s="569"/>
      <c r="M75" s="569"/>
      <c r="N75" s="569"/>
      <c r="O75" s="569"/>
      <c r="P75" s="569"/>
      <c r="Q75" s="569"/>
      <c r="R75" s="569"/>
      <c r="S75" s="569"/>
      <c r="T75" s="569"/>
      <c r="U75" s="569"/>
    </row>
    <row r="76" spans="2:21" x14ac:dyDescent="0.25">
      <c r="B76" s="569"/>
      <c r="C76" s="569"/>
      <c r="D76" s="569"/>
      <c r="E76" s="569"/>
      <c r="F76" s="569"/>
      <c r="G76" s="569"/>
      <c r="H76" s="569"/>
      <c r="I76" s="569"/>
      <c r="J76" s="569"/>
      <c r="K76" s="569"/>
      <c r="L76" s="569"/>
      <c r="M76" s="569"/>
      <c r="N76" s="569"/>
      <c r="O76" s="569"/>
      <c r="P76" s="569"/>
      <c r="Q76" s="569"/>
      <c r="R76" s="569"/>
      <c r="S76" s="569"/>
      <c r="T76" s="569"/>
      <c r="U76" s="569"/>
    </row>
    <row r="77" spans="2:21" x14ac:dyDescent="0.25">
      <c r="B77" s="569"/>
      <c r="C77" s="569"/>
      <c r="D77" s="569"/>
      <c r="E77" s="569"/>
      <c r="F77" s="569"/>
      <c r="G77" s="569"/>
      <c r="H77" s="569"/>
      <c r="I77" s="569"/>
      <c r="J77" s="569"/>
      <c r="K77" s="569"/>
      <c r="L77" s="569"/>
      <c r="M77" s="569"/>
      <c r="N77" s="569"/>
      <c r="O77" s="569"/>
      <c r="P77" s="569"/>
      <c r="Q77" s="569"/>
      <c r="R77" s="569"/>
      <c r="S77" s="569"/>
      <c r="T77" s="569"/>
      <c r="U77" s="569"/>
    </row>
    <row r="78" spans="2:21" x14ac:dyDescent="0.25">
      <c r="B78" s="569"/>
      <c r="C78" s="569"/>
      <c r="D78" s="569"/>
      <c r="E78" s="569"/>
      <c r="F78" s="569"/>
      <c r="G78" s="569"/>
      <c r="H78" s="569"/>
      <c r="I78" s="569"/>
      <c r="J78" s="569"/>
      <c r="K78" s="569"/>
      <c r="L78" s="569"/>
      <c r="M78" s="569"/>
      <c r="N78" s="569"/>
      <c r="O78" s="569"/>
      <c r="P78" s="569"/>
      <c r="Q78" s="569"/>
      <c r="R78" s="569"/>
      <c r="S78" s="569"/>
      <c r="T78" s="569"/>
      <c r="U78" s="569"/>
    </row>
    <row r="79" spans="2:21" x14ac:dyDescent="0.25">
      <c r="B79" s="569"/>
      <c r="C79" s="569"/>
      <c r="D79" s="569"/>
      <c r="E79" s="569"/>
      <c r="F79" s="569"/>
      <c r="G79" s="569"/>
      <c r="H79" s="569"/>
      <c r="I79" s="569"/>
      <c r="J79" s="569"/>
      <c r="K79" s="569"/>
      <c r="L79" s="569"/>
      <c r="M79" s="569"/>
      <c r="N79" s="569"/>
      <c r="O79" s="569"/>
      <c r="P79" s="569"/>
      <c r="Q79" s="569"/>
      <c r="R79" s="569"/>
      <c r="S79" s="569"/>
      <c r="T79" s="569"/>
      <c r="U79" s="569"/>
    </row>
    <row r="80" spans="2:21" x14ac:dyDescent="0.25">
      <c r="B80" s="569"/>
      <c r="C80" s="569"/>
      <c r="D80" s="569"/>
      <c r="E80" s="569"/>
      <c r="F80" s="569"/>
      <c r="G80" s="569"/>
      <c r="H80" s="569"/>
      <c r="I80" s="569"/>
      <c r="J80" s="569"/>
      <c r="K80" s="569"/>
      <c r="L80" s="569"/>
      <c r="M80" s="569"/>
      <c r="N80" s="569"/>
      <c r="O80" s="569"/>
      <c r="P80" s="569"/>
      <c r="Q80" s="569"/>
      <c r="R80" s="569"/>
      <c r="S80" s="569"/>
      <c r="T80" s="569"/>
      <c r="U80" s="569"/>
    </row>
    <row r="81" spans="2:21" x14ac:dyDescent="0.25">
      <c r="B81" s="569"/>
      <c r="C81" s="569"/>
      <c r="D81" s="569"/>
      <c r="E81" s="569"/>
      <c r="F81" s="569"/>
      <c r="G81" s="569"/>
      <c r="H81" s="569"/>
      <c r="I81" s="569"/>
      <c r="J81" s="569"/>
      <c r="K81" s="569"/>
      <c r="L81" s="569"/>
      <c r="M81" s="569"/>
      <c r="N81" s="569"/>
      <c r="O81" s="569"/>
      <c r="P81" s="569"/>
      <c r="Q81" s="569"/>
      <c r="R81" s="569"/>
      <c r="S81" s="569"/>
      <c r="T81" s="569"/>
      <c r="U81" s="569"/>
    </row>
    <row r="82" spans="2:21" x14ac:dyDescent="0.25">
      <c r="B82" s="569"/>
      <c r="C82" s="569"/>
      <c r="D82" s="569"/>
      <c r="E82" s="569"/>
      <c r="F82" s="569"/>
      <c r="G82" s="569"/>
      <c r="H82" s="569"/>
      <c r="I82" s="569"/>
      <c r="J82" s="569"/>
      <c r="K82" s="569"/>
      <c r="L82" s="569"/>
      <c r="M82" s="569"/>
      <c r="N82" s="569"/>
      <c r="O82" s="569"/>
      <c r="P82" s="569"/>
      <c r="Q82" s="569"/>
      <c r="R82" s="569"/>
      <c r="S82" s="569"/>
      <c r="T82" s="569"/>
      <c r="U82" s="569"/>
    </row>
    <row r="83" spans="2:21" x14ac:dyDescent="0.25">
      <c r="B83" s="569"/>
      <c r="C83" s="569"/>
      <c r="D83" s="569"/>
      <c r="E83" s="569"/>
      <c r="F83" s="569"/>
      <c r="G83" s="569"/>
      <c r="H83" s="569"/>
      <c r="I83" s="569"/>
      <c r="J83" s="569"/>
      <c r="K83" s="569"/>
      <c r="L83" s="569"/>
      <c r="M83" s="569"/>
      <c r="N83" s="569"/>
      <c r="O83" s="569"/>
      <c r="P83" s="569"/>
      <c r="Q83" s="569"/>
      <c r="R83" s="569"/>
      <c r="S83" s="569"/>
      <c r="T83" s="569"/>
      <c r="U83" s="569"/>
    </row>
    <row r="84" spans="2:21" x14ac:dyDescent="0.25">
      <c r="B84" s="569"/>
      <c r="C84" s="569"/>
      <c r="D84" s="569"/>
      <c r="E84" s="569"/>
      <c r="F84" s="569"/>
      <c r="G84" s="569"/>
      <c r="H84" s="569"/>
      <c r="I84" s="569"/>
      <c r="J84" s="569"/>
      <c r="K84" s="569"/>
      <c r="L84" s="569"/>
      <c r="M84" s="569"/>
      <c r="N84" s="569"/>
      <c r="O84" s="569"/>
      <c r="P84" s="569"/>
      <c r="Q84" s="569"/>
      <c r="R84" s="569"/>
      <c r="S84" s="569"/>
      <c r="T84" s="569"/>
      <c r="U84" s="569"/>
    </row>
    <row r="85" spans="2:21" x14ac:dyDescent="0.25">
      <c r="B85" s="569"/>
      <c r="C85" s="569"/>
      <c r="D85" s="569"/>
      <c r="E85" s="569"/>
      <c r="F85" s="569"/>
      <c r="G85" s="569"/>
      <c r="H85" s="569"/>
      <c r="I85" s="569"/>
      <c r="J85" s="569"/>
      <c r="K85" s="569"/>
      <c r="L85" s="569"/>
      <c r="M85" s="569"/>
      <c r="N85" s="569"/>
      <c r="O85" s="569"/>
      <c r="P85" s="569"/>
      <c r="Q85" s="569"/>
      <c r="R85" s="569"/>
      <c r="S85" s="569"/>
      <c r="T85" s="569"/>
      <c r="U85" s="569"/>
    </row>
    <row r="86" spans="2:21" x14ac:dyDescent="0.25">
      <c r="B86" s="569"/>
      <c r="C86" s="569"/>
      <c r="D86" s="569"/>
      <c r="E86" s="569"/>
      <c r="F86" s="569"/>
      <c r="G86" s="569"/>
      <c r="H86" s="569"/>
      <c r="I86" s="569"/>
      <c r="J86" s="569"/>
      <c r="K86" s="569"/>
      <c r="L86" s="569"/>
      <c r="M86" s="569"/>
      <c r="N86" s="569"/>
      <c r="O86" s="569"/>
      <c r="P86" s="569"/>
      <c r="Q86" s="569"/>
      <c r="R86" s="569"/>
      <c r="S86" s="569"/>
      <c r="T86" s="569"/>
      <c r="U86" s="569"/>
    </row>
    <row r="87" spans="2:21" x14ac:dyDescent="0.25">
      <c r="B87" s="569"/>
      <c r="C87" s="569"/>
      <c r="D87" s="569"/>
      <c r="E87" s="569"/>
      <c r="F87" s="569"/>
      <c r="G87" s="569"/>
      <c r="H87" s="569"/>
      <c r="I87" s="569"/>
      <c r="J87" s="569"/>
      <c r="K87" s="569"/>
      <c r="L87" s="569"/>
      <c r="M87" s="569"/>
      <c r="N87" s="569"/>
      <c r="O87" s="569"/>
      <c r="P87" s="569"/>
      <c r="Q87" s="569"/>
      <c r="R87" s="569"/>
      <c r="S87" s="569"/>
      <c r="T87" s="569"/>
      <c r="U87" s="569"/>
    </row>
  </sheetData>
  <mergeCells count="2">
    <mergeCell ref="E3:J3"/>
    <mergeCell ref="L3:U3"/>
  </mergeCells>
  <pageMargins left="0.5" right="0.5" top="0.5" bottom="0.5" header="0.3" footer="0.3"/>
  <pageSetup paperSize="5" scale="56" fitToHeight="0" orientation="landscape" r:id="rId1"/>
  <headerFooter>
    <oddFooter>&amp;L&amp;8OneCare Vermont&amp;R&amp;8&amp;F, &amp;A</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'S:\AOA\GMCB\ACO Certification and Budget Process\FY20_ACO_Budget_Cert\FY20 Budget Guidance\FY20 Budget Guidance_Excel Files\[2020 Section 2-3 Appendix - ACO Providers and Payer Programs.xlsx]DO NOT DELETE'!#REF!</xm:f>
          </x14:formula1>
          <xm:sqref>B72:B87 K72:K87 D72:D87</xm:sqref>
        </x14:dataValidation>
      </x14:dataValidations>
    </ext>
  </extLst>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2"/>
  <sheetViews>
    <sheetView zoomScaleNormal="100" workbookViewId="0">
      <selection activeCell="A12" sqref="A12"/>
    </sheetView>
  </sheetViews>
  <sheetFormatPr defaultColWidth="9.28515625" defaultRowHeight="15" x14ac:dyDescent="0.25"/>
  <cols>
    <col min="1" max="1" width="4" style="1" customWidth="1"/>
    <col min="2" max="3" width="19.7109375" style="272" customWidth="1"/>
    <col min="4" max="11" width="13.28515625" style="272" customWidth="1"/>
    <col min="12" max="17" width="22.28515625" style="272" customWidth="1"/>
    <col min="18" max="16384" width="9.28515625" style="272"/>
  </cols>
  <sheetData>
    <row r="1" spans="1:17" s="1" customFormat="1" ht="16.5" x14ac:dyDescent="0.3">
      <c r="B1" s="2" t="s">
        <v>330</v>
      </c>
      <c r="C1" s="2"/>
      <c r="D1" s="2"/>
      <c r="E1" s="2"/>
    </row>
    <row r="2" spans="1:17" s="1" customFormat="1" ht="16.5" x14ac:dyDescent="0.3">
      <c r="B2" s="2" t="s">
        <v>487</v>
      </c>
      <c r="C2" s="2"/>
      <c r="D2" s="2"/>
      <c r="E2" s="2"/>
    </row>
    <row r="3" spans="1:17" ht="24" customHeight="1" x14ac:dyDescent="0.25">
      <c r="D3" s="683" t="s">
        <v>333</v>
      </c>
      <c r="E3" s="684"/>
      <c r="F3" s="684"/>
      <c r="G3" s="684"/>
      <c r="H3" s="684"/>
      <c r="I3" s="684"/>
      <c r="J3" s="684"/>
      <c r="K3" s="685"/>
      <c r="L3" s="683" t="s">
        <v>319</v>
      </c>
      <c r="M3" s="684"/>
      <c r="N3" s="684"/>
      <c r="O3" s="684"/>
      <c r="P3" s="684"/>
      <c r="Q3" s="685"/>
    </row>
    <row r="4" spans="1:17" s="6" customFormat="1" ht="30" x14ac:dyDescent="0.25">
      <c r="A4" s="5"/>
      <c r="B4" s="7" t="s">
        <v>1</v>
      </c>
      <c r="C4" s="7" t="s">
        <v>486</v>
      </c>
      <c r="D4" s="7" t="s">
        <v>343</v>
      </c>
      <c r="E4" s="7" t="s">
        <v>326</v>
      </c>
      <c r="F4" s="7" t="s">
        <v>365</v>
      </c>
      <c r="G4" s="7" t="s">
        <v>327</v>
      </c>
      <c r="H4" s="7" t="s">
        <v>329</v>
      </c>
      <c r="I4" s="7" t="s">
        <v>328</v>
      </c>
      <c r="J4" s="7" t="s">
        <v>162</v>
      </c>
      <c r="K4" s="7" t="s">
        <v>8</v>
      </c>
      <c r="L4" s="7" t="s">
        <v>320</v>
      </c>
      <c r="M4" s="7" t="s">
        <v>321</v>
      </c>
      <c r="N4" s="7" t="s">
        <v>322</v>
      </c>
      <c r="O4" s="7" t="s">
        <v>323</v>
      </c>
      <c r="P4" s="7" t="s">
        <v>324</v>
      </c>
      <c r="Q4" s="7" t="s">
        <v>325</v>
      </c>
    </row>
    <row r="5" spans="1:17" ht="16.5" x14ac:dyDescent="0.3">
      <c r="B5" s="4" t="s">
        <v>45</v>
      </c>
      <c r="C5" s="4" t="s">
        <v>685</v>
      </c>
      <c r="D5" s="4">
        <v>23</v>
      </c>
      <c r="E5" s="4">
        <v>26</v>
      </c>
      <c r="F5" s="4">
        <v>0</v>
      </c>
      <c r="G5" s="4">
        <v>2</v>
      </c>
      <c r="H5" s="4">
        <v>9</v>
      </c>
      <c r="I5" s="4">
        <v>6</v>
      </c>
      <c r="J5" s="4">
        <v>8</v>
      </c>
      <c r="K5" s="4">
        <v>0</v>
      </c>
      <c r="L5" s="4">
        <v>11</v>
      </c>
      <c r="M5" s="4">
        <v>82</v>
      </c>
      <c r="N5" s="4">
        <v>2</v>
      </c>
      <c r="O5" s="4">
        <v>11</v>
      </c>
      <c r="P5" s="4">
        <v>29</v>
      </c>
      <c r="Q5" s="4">
        <v>1</v>
      </c>
    </row>
    <row r="6" spans="1:17" ht="16.5" x14ac:dyDescent="0.3">
      <c r="B6" s="4" t="s">
        <v>45</v>
      </c>
      <c r="C6" s="4" t="s">
        <v>686</v>
      </c>
      <c r="D6" s="4">
        <v>115</v>
      </c>
      <c r="E6" s="4">
        <v>83</v>
      </c>
      <c r="F6" s="4">
        <v>0</v>
      </c>
      <c r="G6" s="4">
        <v>2</v>
      </c>
      <c r="H6" s="4">
        <v>13</v>
      </c>
      <c r="I6" s="4">
        <v>18</v>
      </c>
      <c r="J6" s="4">
        <v>7</v>
      </c>
      <c r="K6" s="4">
        <v>0</v>
      </c>
      <c r="L6" s="4">
        <v>42</v>
      </c>
      <c r="M6" s="4">
        <v>212</v>
      </c>
      <c r="N6" s="4">
        <v>6</v>
      </c>
      <c r="O6" s="4">
        <v>35</v>
      </c>
      <c r="P6" s="4">
        <v>25</v>
      </c>
      <c r="Q6" s="4">
        <v>8</v>
      </c>
    </row>
    <row r="7" spans="1:17" ht="16.5" x14ac:dyDescent="0.3">
      <c r="B7" s="4" t="s">
        <v>45</v>
      </c>
      <c r="C7" s="4" t="s">
        <v>684</v>
      </c>
      <c r="D7" s="4">
        <v>128</v>
      </c>
      <c r="E7" s="4">
        <v>72</v>
      </c>
      <c r="F7" s="4">
        <v>0</v>
      </c>
      <c r="G7" s="4">
        <v>0</v>
      </c>
      <c r="H7" s="4">
        <v>7</v>
      </c>
      <c r="I7" s="4">
        <v>11</v>
      </c>
      <c r="J7" s="4">
        <v>4</v>
      </c>
      <c r="K7" s="4">
        <v>0</v>
      </c>
      <c r="L7" s="4">
        <v>45</v>
      </c>
      <c r="M7" s="4">
        <v>186</v>
      </c>
      <c r="N7" s="4">
        <v>5</v>
      </c>
      <c r="O7" s="4">
        <v>24</v>
      </c>
      <c r="P7" s="4">
        <v>9</v>
      </c>
      <c r="Q7" s="4">
        <v>13</v>
      </c>
    </row>
    <row r="8" spans="1:17" ht="16.5" x14ac:dyDescent="0.3">
      <c r="B8" s="4" t="s">
        <v>45</v>
      </c>
      <c r="C8" s="4" t="s">
        <v>687</v>
      </c>
      <c r="D8" s="4">
        <v>119</v>
      </c>
      <c r="E8" s="4">
        <v>53</v>
      </c>
      <c r="F8" s="4">
        <v>0</v>
      </c>
      <c r="G8" s="4">
        <v>2</v>
      </c>
      <c r="H8" s="4">
        <v>7</v>
      </c>
      <c r="I8" s="4">
        <v>12</v>
      </c>
      <c r="J8" s="4">
        <v>4</v>
      </c>
      <c r="K8" s="4">
        <v>0</v>
      </c>
      <c r="L8" s="4">
        <v>29</v>
      </c>
      <c r="M8" s="4">
        <v>179</v>
      </c>
      <c r="N8" s="4">
        <v>3</v>
      </c>
      <c r="O8" s="4">
        <v>37</v>
      </c>
      <c r="P8" s="4">
        <v>7</v>
      </c>
      <c r="Q8" s="4">
        <v>21</v>
      </c>
    </row>
    <row r="9" spans="1:17" ht="16.5" x14ac:dyDescent="0.3">
      <c r="B9" s="4" t="s">
        <v>453</v>
      </c>
      <c r="C9" s="4" t="s">
        <v>685</v>
      </c>
      <c r="D9" s="4">
        <v>5</v>
      </c>
      <c r="E9" s="4">
        <v>13</v>
      </c>
      <c r="F9" s="4">
        <v>0</v>
      </c>
      <c r="G9" s="4">
        <v>3</v>
      </c>
      <c r="H9" s="4">
        <v>3</v>
      </c>
      <c r="I9" s="4">
        <v>3</v>
      </c>
      <c r="J9" s="4">
        <v>0</v>
      </c>
      <c r="K9" s="4">
        <v>0</v>
      </c>
      <c r="L9" s="4">
        <v>78</v>
      </c>
      <c r="M9" s="4">
        <v>37</v>
      </c>
      <c r="N9" s="4">
        <v>4</v>
      </c>
      <c r="O9" s="4">
        <v>26</v>
      </c>
      <c r="P9" s="4">
        <v>3</v>
      </c>
      <c r="Q9" s="4">
        <v>4</v>
      </c>
    </row>
    <row r="10" spans="1:17" ht="16.5" x14ac:dyDescent="0.3">
      <c r="B10" s="4" t="s">
        <v>453</v>
      </c>
      <c r="C10" s="4" t="s">
        <v>686</v>
      </c>
      <c r="D10" s="4">
        <v>35</v>
      </c>
      <c r="E10" s="4">
        <v>20</v>
      </c>
      <c r="F10" s="4">
        <v>0</v>
      </c>
      <c r="G10" s="4">
        <v>9</v>
      </c>
      <c r="H10" s="4">
        <v>7</v>
      </c>
      <c r="I10" s="4">
        <v>30</v>
      </c>
      <c r="J10" s="4">
        <v>5</v>
      </c>
      <c r="K10" s="4">
        <v>0</v>
      </c>
      <c r="L10" s="4">
        <v>196</v>
      </c>
      <c r="M10" s="4">
        <v>145</v>
      </c>
      <c r="N10" s="4">
        <v>19</v>
      </c>
      <c r="O10" s="4">
        <v>93</v>
      </c>
      <c r="P10" s="4">
        <v>28</v>
      </c>
      <c r="Q10" s="4">
        <v>15</v>
      </c>
    </row>
    <row r="11" spans="1:17" ht="16.5" x14ac:dyDescent="0.3">
      <c r="B11" s="4" t="s">
        <v>453</v>
      </c>
      <c r="C11" s="4" t="s">
        <v>684</v>
      </c>
      <c r="D11" s="4">
        <v>94</v>
      </c>
      <c r="E11" s="4">
        <v>11</v>
      </c>
      <c r="F11" s="4">
        <v>0</v>
      </c>
      <c r="G11" s="4">
        <v>10</v>
      </c>
      <c r="H11" s="4">
        <v>5</v>
      </c>
      <c r="I11" s="4">
        <v>36</v>
      </c>
      <c r="J11" s="4">
        <v>0</v>
      </c>
      <c r="K11" s="4">
        <v>0</v>
      </c>
      <c r="L11" s="4">
        <v>134</v>
      </c>
      <c r="M11" s="4">
        <v>158</v>
      </c>
      <c r="N11" s="4">
        <v>11</v>
      </c>
      <c r="O11" s="4">
        <v>50</v>
      </c>
      <c r="P11" s="4">
        <v>16</v>
      </c>
      <c r="Q11" s="4">
        <v>8</v>
      </c>
    </row>
    <row r="12" spans="1:17" ht="16.5" x14ac:dyDescent="0.3">
      <c r="B12" s="4" t="s">
        <v>453</v>
      </c>
      <c r="C12" s="4" t="s">
        <v>687</v>
      </c>
      <c r="D12" s="4">
        <v>70</v>
      </c>
      <c r="E12" s="4">
        <v>6</v>
      </c>
      <c r="F12" s="4">
        <v>0</v>
      </c>
      <c r="G12" s="4">
        <v>2</v>
      </c>
      <c r="H12" s="4">
        <v>13</v>
      </c>
      <c r="I12" s="4">
        <v>54</v>
      </c>
      <c r="J12" s="4">
        <v>0</v>
      </c>
      <c r="K12" s="4">
        <v>0</v>
      </c>
      <c r="L12" s="4">
        <v>90</v>
      </c>
      <c r="M12" s="4">
        <v>174</v>
      </c>
      <c r="N12" s="4">
        <v>14</v>
      </c>
      <c r="O12" s="4">
        <v>63</v>
      </c>
      <c r="P12" s="4">
        <v>13</v>
      </c>
      <c r="Q12" s="4">
        <v>12</v>
      </c>
    </row>
    <row r="13" spans="1:17" ht="16.5" x14ac:dyDescent="0.3">
      <c r="B13" s="4" t="s">
        <v>46</v>
      </c>
      <c r="C13" s="4" t="s">
        <v>685</v>
      </c>
      <c r="D13" s="4">
        <v>11</v>
      </c>
      <c r="E13" s="4">
        <v>2</v>
      </c>
      <c r="F13" s="4">
        <v>0</v>
      </c>
      <c r="G13" s="4">
        <v>9</v>
      </c>
      <c r="H13" s="4">
        <v>6</v>
      </c>
      <c r="I13" s="4">
        <v>1</v>
      </c>
      <c r="J13" s="4">
        <v>0</v>
      </c>
      <c r="K13" s="4">
        <v>0</v>
      </c>
      <c r="L13" s="4">
        <v>14</v>
      </c>
      <c r="M13" s="4">
        <v>29</v>
      </c>
      <c r="N13" s="4">
        <v>2</v>
      </c>
      <c r="O13" s="4">
        <v>5</v>
      </c>
      <c r="P13" s="4">
        <v>2</v>
      </c>
      <c r="Q13" s="4">
        <v>1</v>
      </c>
    </row>
    <row r="14" spans="1:17" ht="16.5" x14ac:dyDescent="0.3">
      <c r="B14" s="4" t="s">
        <v>46</v>
      </c>
      <c r="C14" s="4" t="s">
        <v>686</v>
      </c>
      <c r="D14" s="4">
        <v>51</v>
      </c>
      <c r="E14" s="4">
        <v>7</v>
      </c>
      <c r="F14" s="4">
        <v>0</v>
      </c>
      <c r="G14" s="4">
        <v>8</v>
      </c>
      <c r="H14" s="4">
        <v>12</v>
      </c>
      <c r="I14" s="4">
        <v>0</v>
      </c>
      <c r="J14" s="4">
        <v>2</v>
      </c>
      <c r="K14" s="4">
        <v>0</v>
      </c>
      <c r="L14" s="4">
        <v>27</v>
      </c>
      <c r="M14" s="4">
        <v>83</v>
      </c>
      <c r="N14" s="4">
        <v>5</v>
      </c>
      <c r="O14" s="4">
        <v>10</v>
      </c>
      <c r="P14" s="4">
        <v>10</v>
      </c>
      <c r="Q14" s="4">
        <v>2</v>
      </c>
    </row>
    <row r="15" spans="1:17" ht="16.5" x14ac:dyDescent="0.3">
      <c r="B15" s="4" t="s">
        <v>46</v>
      </c>
      <c r="C15" s="4" t="s">
        <v>684</v>
      </c>
      <c r="D15" s="4">
        <v>65</v>
      </c>
      <c r="E15" s="4">
        <v>12</v>
      </c>
      <c r="F15" s="4">
        <v>0</v>
      </c>
      <c r="G15" s="4">
        <v>5</v>
      </c>
      <c r="H15" s="4">
        <v>2</v>
      </c>
      <c r="I15" s="4">
        <v>0</v>
      </c>
      <c r="J15" s="4">
        <v>2</v>
      </c>
      <c r="K15" s="4">
        <v>0</v>
      </c>
      <c r="L15" s="4">
        <v>17</v>
      </c>
      <c r="M15" s="4">
        <v>72</v>
      </c>
      <c r="N15" s="4">
        <v>4</v>
      </c>
      <c r="O15" s="4">
        <v>5</v>
      </c>
      <c r="P15" s="4">
        <v>22</v>
      </c>
      <c r="Q15" s="4">
        <v>4</v>
      </c>
    </row>
    <row r="16" spans="1:17" ht="16.5" x14ac:dyDescent="0.3">
      <c r="B16" s="4" t="s">
        <v>46</v>
      </c>
      <c r="C16" s="4" t="s">
        <v>687</v>
      </c>
      <c r="D16" s="4">
        <v>53</v>
      </c>
      <c r="E16" s="4">
        <v>20</v>
      </c>
      <c r="F16" s="4">
        <v>0</v>
      </c>
      <c r="G16" s="4">
        <v>1</v>
      </c>
      <c r="H16" s="4">
        <v>9</v>
      </c>
      <c r="I16" s="4">
        <v>0</v>
      </c>
      <c r="J16" s="4">
        <v>1</v>
      </c>
      <c r="K16" s="4">
        <v>0</v>
      </c>
      <c r="L16" s="4">
        <v>12</v>
      </c>
      <c r="M16" s="4">
        <v>88</v>
      </c>
      <c r="N16" s="4">
        <v>4</v>
      </c>
      <c r="O16" s="4">
        <v>15</v>
      </c>
      <c r="P16" s="4">
        <v>31</v>
      </c>
      <c r="Q16" s="4">
        <v>4</v>
      </c>
    </row>
    <row r="17" spans="2:17" ht="16.5" x14ac:dyDescent="0.3">
      <c r="B17" s="4" t="s">
        <v>47</v>
      </c>
      <c r="C17" s="4" t="s">
        <v>685</v>
      </c>
      <c r="D17" s="4">
        <v>54</v>
      </c>
      <c r="E17" s="4">
        <v>301</v>
      </c>
      <c r="F17" s="4">
        <v>0</v>
      </c>
      <c r="G17" s="4">
        <v>8</v>
      </c>
      <c r="H17" s="4">
        <v>41</v>
      </c>
      <c r="I17" s="4">
        <v>6</v>
      </c>
      <c r="J17" s="4">
        <v>36</v>
      </c>
      <c r="K17" s="4">
        <v>0</v>
      </c>
      <c r="L17" s="4">
        <v>25</v>
      </c>
      <c r="M17" s="4">
        <v>499</v>
      </c>
      <c r="N17" s="4">
        <v>13</v>
      </c>
      <c r="O17" s="4">
        <v>65</v>
      </c>
      <c r="P17" s="4">
        <v>17</v>
      </c>
      <c r="Q17" s="4">
        <v>32</v>
      </c>
    </row>
    <row r="18" spans="2:17" ht="16.5" x14ac:dyDescent="0.3">
      <c r="B18" s="4" t="s">
        <v>47</v>
      </c>
      <c r="C18" s="4" t="s">
        <v>686</v>
      </c>
      <c r="D18" s="4">
        <v>149</v>
      </c>
      <c r="E18" s="4">
        <v>549</v>
      </c>
      <c r="F18" s="4">
        <v>0</v>
      </c>
      <c r="G18" s="4">
        <v>28</v>
      </c>
      <c r="H18" s="4">
        <v>98</v>
      </c>
      <c r="I18" s="4">
        <v>24</v>
      </c>
      <c r="J18" s="4">
        <v>60</v>
      </c>
      <c r="K18" s="4">
        <v>0</v>
      </c>
      <c r="L18" s="4">
        <v>67</v>
      </c>
      <c r="M18" s="4">
        <v>1029</v>
      </c>
      <c r="N18" s="4">
        <v>63</v>
      </c>
      <c r="O18" s="4">
        <v>209</v>
      </c>
      <c r="P18" s="4">
        <v>46</v>
      </c>
      <c r="Q18" s="4">
        <v>54</v>
      </c>
    </row>
    <row r="19" spans="2:17" ht="16.5" x14ac:dyDescent="0.3">
      <c r="B19" s="4" t="s">
        <v>47</v>
      </c>
      <c r="C19" s="4" t="s">
        <v>684</v>
      </c>
      <c r="D19" s="4">
        <v>95</v>
      </c>
      <c r="E19" s="4">
        <v>273</v>
      </c>
      <c r="F19" s="4">
        <v>0</v>
      </c>
      <c r="G19" s="4">
        <v>36</v>
      </c>
      <c r="H19" s="4">
        <v>53</v>
      </c>
      <c r="I19" s="4">
        <v>16</v>
      </c>
      <c r="J19" s="4">
        <v>23</v>
      </c>
      <c r="K19" s="4">
        <v>0</v>
      </c>
      <c r="L19" s="4">
        <v>85</v>
      </c>
      <c r="M19" s="4">
        <v>605</v>
      </c>
      <c r="N19" s="4">
        <v>52</v>
      </c>
      <c r="O19" s="4">
        <v>121</v>
      </c>
      <c r="P19" s="4">
        <v>28</v>
      </c>
      <c r="Q19" s="4">
        <v>44</v>
      </c>
    </row>
    <row r="20" spans="2:17" ht="16.5" x14ac:dyDescent="0.3">
      <c r="B20" s="4" t="s">
        <v>47</v>
      </c>
      <c r="C20" s="4" t="s">
        <v>687</v>
      </c>
      <c r="D20" s="4">
        <v>111</v>
      </c>
      <c r="E20" s="4">
        <v>339</v>
      </c>
      <c r="F20" s="4">
        <v>0</v>
      </c>
      <c r="G20" s="4">
        <v>34</v>
      </c>
      <c r="H20" s="4">
        <v>88</v>
      </c>
      <c r="I20" s="4">
        <v>24</v>
      </c>
      <c r="J20" s="4">
        <v>12</v>
      </c>
      <c r="K20" s="4">
        <v>0</v>
      </c>
      <c r="L20" s="4">
        <v>67</v>
      </c>
      <c r="M20" s="4">
        <v>690</v>
      </c>
      <c r="N20" s="4">
        <v>44</v>
      </c>
      <c r="O20" s="4">
        <v>92</v>
      </c>
      <c r="P20" s="4">
        <v>35</v>
      </c>
      <c r="Q20" s="4">
        <v>54</v>
      </c>
    </row>
    <row r="21" spans="2:17" ht="16.5" x14ac:dyDescent="0.3">
      <c r="B21" s="4" t="s">
        <v>455</v>
      </c>
      <c r="C21" s="4" t="s">
        <v>685</v>
      </c>
      <c r="D21" s="4">
        <v>0</v>
      </c>
      <c r="E21" s="4">
        <v>11</v>
      </c>
      <c r="F21" s="4">
        <v>0</v>
      </c>
      <c r="G21" s="4">
        <v>0</v>
      </c>
      <c r="H21" s="4">
        <v>0</v>
      </c>
      <c r="I21" s="4">
        <v>0</v>
      </c>
      <c r="J21" s="4">
        <v>0</v>
      </c>
      <c r="K21" s="4">
        <v>0</v>
      </c>
      <c r="L21" s="4">
        <v>0</v>
      </c>
      <c r="M21" s="4">
        <v>7</v>
      </c>
      <c r="N21" s="4">
        <v>0</v>
      </c>
      <c r="O21" s="4">
        <v>0</v>
      </c>
      <c r="P21" s="4">
        <v>3</v>
      </c>
      <c r="Q21" s="4">
        <v>0</v>
      </c>
    </row>
    <row r="22" spans="2:17" ht="16.5" x14ac:dyDescent="0.3">
      <c r="B22" s="4" t="s">
        <v>455</v>
      </c>
      <c r="C22" s="4" t="s">
        <v>686</v>
      </c>
      <c r="D22" s="4">
        <v>0</v>
      </c>
      <c r="E22" s="4">
        <v>94</v>
      </c>
      <c r="F22" s="4">
        <v>0</v>
      </c>
      <c r="G22" s="4">
        <v>0</v>
      </c>
      <c r="H22" s="4">
        <v>0</v>
      </c>
      <c r="I22" s="4">
        <v>0</v>
      </c>
      <c r="J22" s="4">
        <v>1</v>
      </c>
      <c r="K22" s="4">
        <v>0</v>
      </c>
      <c r="L22" s="4">
        <v>8</v>
      </c>
      <c r="M22" s="4">
        <v>58</v>
      </c>
      <c r="N22" s="4">
        <v>1</v>
      </c>
      <c r="O22" s="4">
        <v>3</v>
      </c>
      <c r="P22" s="4">
        <v>3</v>
      </c>
      <c r="Q22" s="4">
        <v>2</v>
      </c>
    </row>
    <row r="23" spans="2:17" ht="16.5" x14ac:dyDescent="0.3">
      <c r="B23" s="4" t="s">
        <v>455</v>
      </c>
      <c r="C23" s="4" t="s">
        <v>684</v>
      </c>
      <c r="D23" s="4">
        <v>0</v>
      </c>
      <c r="E23" s="4">
        <v>26</v>
      </c>
      <c r="F23" s="4">
        <v>0</v>
      </c>
      <c r="G23" s="4">
        <v>0</v>
      </c>
      <c r="H23" s="4">
        <v>1</v>
      </c>
      <c r="I23" s="4">
        <v>0</v>
      </c>
      <c r="J23" s="4">
        <v>0</v>
      </c>
      <c r="K23" s="4">
        <v>0</v>
      </c>
      <c r="L23" s="4">
        <v>8</v>
      </c>
      <c r="M23" s="4">
        <v>30</v>
      </c>
      <c r="N23" s="4">
        <v>1</v>
      </c>
      <c r="O23" s="4">
        <v>1</v>
      </c>
      <c r="P23" s="4">
        <v>4</v>
      </c>
      <c r="Q23" s="4">
        <v>1</v>
      </c>
    </row>
    <row r="24" spans="2:17" ht="16.5" x14ac:dyDescent="0.3">
      <c r="B24" s="4" t="s">
        <v>455</v>
      </c>
      <c r="C24" s="4" t="s">
        <v>687</v>
      </c>
      <c r="D24" s="4">
        <v>2</v>
      </c>
      <c r="E24" s="4">
        <v>36</v>
      </c>
      <c r="F24" s="4">
        <v>0</v>
      </c>
      <c r="G24" s="4">
        <v>0</v>
      </c>
      <c r="H24" s="4">
        <v>3</v>
      </c>
      <c r="I24" s="4">
        <v>3</v>
      </c>
      <c r="J24" s="4">
        <v>1</v>
      </c>
      <c r="K24" s="4">
        <v>0</v>
      </c>
      <c r="L24" s="4">
        <v>19</v>
      </c>
      <c r="M24" s="4">
        <v>39</v>
      </c>
      <c r="N24" s="4">
        <v>3</v>
      </c>
      <c r="O24" s="4">
        <v>1</v>
      </c>
      <c r="P24" s="4">
        <v>5</v>
      </c>
      <c r="Q24" s="4">
        <v>0</v>
      </c>
    </row>
    <row r="25" spans="2:17" ht="16.5" x14ac:dyDescent="0.3">
      <c r="B25" s="4" t="s">
        <v>48</v>
      </c>
      <c r="C25" s="4" t="s">
        <v>685</v>
      </c>
      <c r="D25" s="4">
        <v>9</v>
      </c>
      <c r="E25" s="4">
        <v>17</v>
      </c>
      <c r="F25" s="4">
        <v>0</v>
      </c>
      <c r="G25" s="4">
        <v>20</v>
      </c>
      <c r="H25" s="4">
        <v>2</v>
      </c>
      <c r="I25" s="4">
        <v>0</v>
      </c>
      <c r="J25" s="4">
        <v>1</v>
      </c>
      <c r="K25" s="4">
        <v>0</v>
      </c>
      <c r="L25" s="4">
        <v>7</v>
      </c>
      <c r="M25" s="4">
        <v>43</v>
      </c>
      <c r="N25" s="4">
        <v>1</v>
      </c>
      <c r="O25" s="4">
        <v>32</v>
      </c>
      <c r="P25" s="4">
        <v>5</v>
      </c>
      <c r="Q25" s="4">
        <v>4</v>
      </c>
    </row>
    <row r="26" spans="2:17" ht="16.5" x14ac:dyDescent="0.3">
      <c r="B26" s="4" t="s">
        <v>48</v>
      </c>
      <c r="C26" s="4" t="s">
        <v>686</v>
      </c>
      <c r="D26" s="4">
        <v>26</v>
      </c>
      <c r="E26" s="4">
        <v>100</v>
      </c>
      <c r="F26" s="4">
        <v>0</v>
      </c>
      <c r="G26" s="4">
        <v>40</v>
      </c>
      <c r="H26" s="4">
        <v>1</v>
      </c>
      <c r="I26" s="4">
        <v>2</v>
      </c>
      <c r="J26" s="4">
        <v>4</v>
      </c>
      <c r="K26" s="4">
        <v>0</v>
      </c>
      <c r="L26" s="4">
        <v>14</v>
      </c>
      <c r="M26" s="4">
        <v>115</v>
      </c>
      <c r="N26" s="4">
        <v>7</v>
      </c>
      <c r="O26" s="4">
        <v>115</v>
      </c>
      <c r="P26" s="4">
        <v>18</v>
      </c>
      <c r="Q26" s="4">
        <v>2</v>
      </c>
    </row>
    <row r="27" spans="2:17" ht="16.5" x14ac:dyDescent="0.3">
      <c r="B27" s="4" t="s">
        <v>48</v>
      </c>
      <c r="C27" s="4" t="s">
        <v>684</v>
      </c>
      <c r="D27" s="4">
        <v>29</v>
      </c>
      <c r="E27" s="4">
        <v>68</v>
      </c>
      <c r="F27" s="4">
        <v>0</v>
      </c>
      <c r="G27" s="4">
        <v>17</v>
      </c>
      <c r="H27" s="4">
        <v>6</v>
      </c>
      <c r="I27" s="4">
        <v>4</v>
      </c>
      <c r="J27" s="4">
        <v>6</v>
      </c>
      <c r="K27" s="4">
        <v>0</v>
      </c>
      <c r="L27" s="4">
        <v>23</v>
      </c>
      <c r="M27" s="4">
        <v>96</v>
      </c>
      <c r="N27" s="4">
        <v>5</v>
      </c>
      <c r="O27" s="4">
        <v>64</v>
      </c>
      <c r="P27" s="4">
        <v>10</v>
      </c>
      <c r="Q27" s="4">
        <v>2</v>
      </c>
    </row>
    <row r="28" spans="2:17" ht="16.5" x14ac:dyDescent="0.3">
      <c r="B28" s="4" t="s">
        <v>48</v>
      </c>
      <c r="C28" s="4" t="s">
        <v>687</v>
      </c>
      <c r="D28" s="4">
        <v>40</v>
      </c>
      <c r="E28" s="4">
        <v>47</v>
      </c>
      <c r="F28" s="4">
        <v>0</v>
      </c>
      <c r="G28" s="4">
        <v>8</v>
      </c>
      <c r="H28" s="4">
        <v>2</v>
      </c>
      <c r="I28" s="4">
        <v>8</v>
      </c>
      <c r="J28" s="4">
        <v>3</v>
      </c>
      <c r="K28" s="4">
        <v>0</v>
      </c>
      <c r="L28" s="4">
        <v>9</v>
      </c>
      <c r="M28" s="4">
        <v>98</v>
      </c>
      <c r="N28" s="4">
        <v>2</v>
      </c>
      <c r="O28" s="4">
        <v>65</v>
      </c>
      <c r="P28" s="4">
        <v>23</v>
      </c>
      <c r="Q28" s="4">
        <v>3</v>
      </c>
    </row>
    <row r="29" spans="2:17" ht="16.5" x14ac:dyDescent="0.3">
      <c r="B29" s="4" t="s">
        <v>49</v>
      </c>
      <c r="C29" s="4" t="s">
        <v>685</v>
      </c>
      <c r="D29" s="4">
        <v>0</v>
      </c>
      <c r="E29" s="4">
        <v>2</v>
      </c>
      <c r="F29" s="4">
        <v>0</v>
      </c>
      <c r="G29" s="4">
        <v>0</v>
      </c>
      <c r="H29" s="4">
        <v>0</v>
      </c>
      <c r="I29" s="4">
        <v>0</v>
      </c>
      <c r="J29" s="4">
        <v>0</v>
      </c>
      <c r="K29" s="4">
        <v>0</v>
      </c>
      <c r="L29" s="4">
        <v>1</v>
      </c>
      <c r="M29" s="4">
        <v>1</v>
      </c>
      <c r="N29" s="4">
        <v>1</v>
      </c>
      <c r="O29" s="4">
        <v>1</v>
      </c>
      <c r="P29" s="4">
        <v>2</v>
      </c>
      <c r="Q29" s="4">
        <v>0</v>
      </c>
    </row>
    <row r="30" spans="2:17" ht="16.5" x14ac:dyDescent="0.3">
      <c r="B30" s="4" t="s">
        <v>49</v>
      </c>
      <c r="C30" s="4" t="s">
        <v>686</v>
      </c>
      <c r="D30" s="4">
        <v>0</v>
      </c>
      <c r="E30" s="4">
        <v>5</v>
      </c>
      <c r="F30" s="4">
        <v>0</v>
      </c>
      <c r="G30" s="4">
        <v>0</v>
      </c>
      <c r="H30" s="4">
        <v>0</v>
      </c>
      <c r="I30" s="4">
        <v>1</v>
      </c>
      <c r="J30" s="4">
        <v>0</v>
      </c>
      <c r="K30" s="4">
        <v>0</v>
      </c>
      <c r="L30" s="4">
        <v>6</v>
      </c>
      <c r="M30" s="4">
        <v>5</v>
      </c>
      <c r="N30" s="4">
        <v>0</v>
      </c>
      <c r="O30" s="4">
        <v>1</v>
      </c>
      <c r="P30" s="4">
        <v>3</v>
      </c>
      <c r="Q30" s="4">
        <v>0</v>
      </c>
    </row>
    <row r="31" spans="2:17" ht="16.5" x14ac:dyDescent="0.3">
      <c r="B31" s="4" t="s">
        <v>49</v>
      </c>
      <c r="C31" s="4" t="s">
        <v>684</v>
      </c>
      <c r="D31" s="4">
        <v>0</v>
      </c>
      <c r="E31" s="4">
        <v>32</v>
      </c>
      <c r="F31" s="4">
        <v>0</v>
      </c>
      <c r="G31" s="4">
        <v>0</v>
      </c>
      <c r="H31" s="4">
        <v>0</v>
      </c>
      <c r="I31" s="4">
        <v>4</v>
      </c>
      <c r="J31" s="4">
        <v>0</v>
      </c>
      <c r="K31" s="4">
        <v>0</v>
      </c>
      <c r="L31" s="4">
        <v>9</v>
      </c>
      <c r="M31" s="4">
        <v>19</v>
      </c>
      <c r="N31" s="4">
        <v>10</v>
      </c>
      <c r="O31" s="4">
        <v>8</v>
      </c>
      <c r="P31" s="4">
        <v>3</v>
      </c>
      <c r="Q31" s="4">
        <v>2</v>
      </c>
    </row>
    <row r="32" spans="2:17" ht="16.5" x14ac:dyDescent="0.3">
      <c r="B32" s="4" t="s">
        <v>49</v>
      </c>
      <c r="C32" s="4" t="s">
        <v>687</v>
      </c>
      <c r="D32" s="4">
        <v>0</v>
      </c>
      <c r="E32" s="4">
        <v>41</v>
      </c>
      <c r="F32" s="4">
        <v>0</v>
      </c>
      <c r="G32" s="4">
        <v>0</v>
      </c>
      <c r="H32" s="4">
        <v>0</v>
      </c>
      <c r="I32" s="4">
        <v>43</v>
      </c>
      <c r="J32" s="4">
        <v>0</v>
      </c>
      <c r="K32" s="4">
        <v>0</v>
      </c>
      <c r="L32" s="4">
        <v>3</v>
      </c>
      <c r="M32" s="4">
        <v>35</v>
      </c>
      <c r="N32" s="4">
        <v>7</v>
      </c>
      <c r="O32" s="4">
        <v>4</v>
      </c>
      <c r="P32" s="4">
        <v>4</v>
      </c>
      <c r="Q32" s="4">
        <v>5</v>
      </c>
    </row>
    <row r="33" spans="2:17" ht="16.5" x14ac:dyDescent="0.3">
      <c r="B33" s="4" t="s">
        <v>50</v>
      </c>
      <c r="C33" s="4" t="s">
        <v>685</v>
      </c>
      <c r="D33" s="571">
        <v>0</v>
      </c>
      <c r="E33" s="571">
        <v>0</v>
      </c>
      <c r="F33" s="571">
        <v>0</v>
      </c>
      <c r="G33" s="571">
        <v>0</v>
      </c>
      <c r="H33" s="571">
        <v>0</v>
      </c>
      <c r="I33" s="571">
        <v>0</v>
      </c>
      <c r="J33" s="571">
        <v>0</v>
      </c>
      <c r="K33" s="571">
        <v>0</v>
      </c>
      <c r="L33" s="4">
        <v>2</v>
      </c>
      <c r="M33" s="4">
        <v>2</v>
      </c>
      <c r="N33" s="4">
        <v>0</v>
      </c>
      <c r="O33" s="4">
        <v>0</v>
      </c>
      <c r="P33" s="4">
        <v>0</v>
      </c>
      <c r="Q33" s="4">
        <v>0</v>
      </c>
    </row>
    <row r="34" spans="2:17" ht="16.5" x14ac:dyDescent="0.3">
      <c r="B34" s="4" t="s">
        <v>50</v>
      </c>
      <c r="C34" s="4" t="s">
        <v>686</v>
      </c>
      <c r="D34" s="4">
        <v>35</v>
      </c>
      <c r="E34" s="4">
        <v>1</v>
      </c>
      <c r="F34" s="4">
        <v>0</v>
      </c>
      <c r="G34" s="4">
        <v>0</v>
      </c>
      <c r="H34" s="4">
        <v>0</v>
      </c>
      <c r="I34" s="4">
        <v>0</v>
      </c>
      <c r="J34" s="4">
        <v>0</v>
      </c>
      <c r="K34" s="4">
        <v>0</v>
      </c>
      <c r="L34" s="4">
        <v>8</v>
      </c>
      <c r="M34" s="4">
        <v>23</v>
      </c>
      <c r="N34" s="4">
        <v>2</v>
      </c>
      <c r="O34" s="4">
        <v>11</v>
      </c>
      <c r="P34" s="4">
        <v>2</v>
      </c>
      <c r="Q34" s="4">
        <v>0</v>
      </c>
    </row>
    <row r="35" spans="2:17" ht="16.5" x14ac:dyDescent="0.3">
      <c r="B35" s="4" t="s">
        <v>50</v>
      </c>
      <c r="C35" s="4" t="s">
        <v>684</v>
      </c>
      <c r="D35" s="4">
        <v>46</v>
      </c>
      <c r="E35" s="4">
        <v>8</v>
      </c>
      <c r="F35" s="4">
        <v>0</v>
      </c>
      <c r="G35" s="4">
        <v>0</v>
      </c>
      <c r="H35" s="4">
        <v>0</v>
      </c>
      <c r="I35" s="4">
        <v>0</v>
      </c>
      <c r="J35" s="4">
        <v>0</v>
      </c>
      <c r="K35" s="4">
        <v>0</v>
      </c>
      <c r="L35" s="4">
        <v>7</v>
      </c>
      <c r="M35" s="4">
        <v>58</v>
      </c>
      <c r="N35" s="4">
        <v>0</v>
      </c>
      <c r="O35" s="4">
        <v>4</v>
      </c>
      <c r="P35" s="4">
        <v>1</v>
      </c>
      <c r="Q35" s="4">
        <v>0</v>
      </c>
    </row>
    <row r="36" spans="2:17" ht="16.5" x14ac:dyDescent="0.3">
      <c r="B36" s="4" t="s">
        <v>50</v>
      </c>
      <c r="C36" s="4" t="s">
        <v>687</v>
      </c>
      <c r="D36" s="4">
        <v>37</v>
      </c>
      <c r="E36" s="4">
        <v>11</v>
      </c>
      <c r="F36" s="4">
        <v>0</v>
      </c>
      <c r="G36" s="4">
        <v>0</v>
      </c>
      <c r="H36" s="4">
        <v>0</v>
      </c>
      <c r="I36" s="4">
        <v>0</v>
      </c>
      <c r="J36" s="4">
        <v>0</v>
      </c>
      <c r="K36" s="4">
        <v>0</v>
      </c>
      <c r="L36" s="4">
        <v>5</v>
      </c>
      <c r="M36" s="4">
        <v>48</v>
      </c>
      <c r="N36" s="4">
        <v>1</v>
      </c>
      <c r="O36" s="4">
        <v>4</v>
      </c>
      <c r="P36" s="4">
        <v>1</v>
      </c>
      <c r="Q36" s="4">
        <v>3</v>
      </c>
    </row>
    <row r="37" spans="2:17" ht="16.5" x14ac:dyDescent="0.3">
      <c r="B37" s="4" t="s">
        <v>692</v>
      </c>
      <c r="C37" s="4" t="s">
        <v>685</v>
      </c>
      <c r="D37" s="4">
        <v>0</v>
      </c>
      <c r="E37" s="4">
        <v>0</v>
      </c>
      <c r="F37" s="4">
        <v>0</v>
      </c>
      <c r="G37" s="4">
        <v>0</v>
      </c>
      <c r="H37" s="4">
        <v>0</v>
      </c>
      <c r="I37" s="4">
        <v>0</v>
      </c>
      <c r="J37" s="4">
        <v>0</v>
      </c>
      <c r="K37" s="4">
        <v>0</v>
      </c>
      <c r="L37" s="4">
        <v>2</v>
      </c>
      <c r="M37" s="4">
        <v>0</v>
      </c>
      <c r="N37" s="4">
        <v>0</v>
      </c>
      <c r="O37" s="4">
        <v>0</v>
      </c>
      <c r="P37" s="4">
        <v>0</v>
      </c>
      <c r="Q37" s="4">
        <v>0</v>
      </c>
    </row>
    <row r="38" spans="2:17" ht="16.5" x14ac:dyDescent="0.3">
      <c r="B38" s="4" t="s">
        <v>692</v>
      </c>
      <c r="C38" s="4" t="s">
        <v>686</v>
      </c>
      <c r="D38" s="4">
        <v>0</v>
      </c>
      <c r="E38" s="4">
        <v>0</v>
      </c>
      <c r="F38" s="4">
        <v>0</v>
      </c>
      <c r="G38" s="4">
        <v>0</v>
      </c>
      <c r="H38" s="4">
        <v>0</v>
      </c>
      <c r="I38" s="4">
        <v>0</v>
      </c>
      <c r="J38" s="4">
        <v>0</v>
      </c>
      <c r="K38" s="4">
        <v>0</v>
      </c>
      <c r="L38" s="4">
        <v>0</v>
      </c>
      <c r="M38" s="4">
        <v>1</v>
      </c>
      <c r="N38" s="4">
        <v>0</v>
      </c>
      <c r="O38" s="4">
        <v>0</v>
      </c>
      <c r="P38" s="4">
        <v>0</v>
      </c>
      <c r="Q38" s="4">
        <v>0</v>
      </c>
    </row>
    <row r="39" spans="2:17" ht="16.5" x14ac:dyDescent="0.3">
      <c r="B39" s="4" t="s">
        <v>692</v>
      </c>
      <c r="C39" s="4" t="s">
        <v>684</v>
      </c>
      <c r="D39" s="4">
        <v>0</v>
      </c>
      <c r="E39" s="4">
        <v>0</v>
      </c>
      <c r="F39" s="4">
        <v>0</v>
      </c>
      <c r="G39" s="4">
        <v>0</v>
      </c>
      <c r="H39" s="4">
        <v>0</v>
      </c>
      <c r="I39" s="4">
        <v>0</v>
      </c>
      <c r="J39" s="4">
        <v>0</v>
      </c>
      <c r="K39" s="4">
        <v>0</v>
      </c>
      <c r="L39" s="4">
        <v>1</v>
      </c>
      <c r="M39" s="4">
        <v>0</v>
      </c>
      <c r="N39" s="4">
        <v>0</v>
      </c>
      <c r="O39" s="4">
        <v>1</v>
      </c>
      <c r="P39" s="4">
        <v>0</v>
      </c>
      <c r="Q39" s="4">
        <v>0</v>
      </c>
    </row>
    <row r="40" spans="2:17" ht="16.5" x14ac:dyDescent="0.3">
      <c r="B40" s="4" t="s">
        <v>692</v>
      </c>
      <c r="C40" s="4" t="s">
        <v>687</v>
      </c>
      <c r="D40" s="4">
        <v>0</v>
      </c>
      <c r="E40" s="4">
        <v>0</v>
      </c>
      <c r="F40" s="4">
        <v>0</v>
      </c>
      <c r="G40" s="4">
        <v>0</v>
      </c>
      <c r="H40" s="4">
        <v>0</v>
      </c>
      <c r="I40" s="4">
        <v>0</v>
      </c>
      <c r="J40" s="4">
        <v>0</v>
      </c>
      <c r="K40" s="4">
        <v>0</v>
      </c>
      <c r="L40" s="4">
        <v>0</v>
      </c>
      <c r="M40" s="4">
        <v>0</v>
      </c>
      <c r="N40" s="4">
        <v>0</v>
      </c>
      <c r="O40" s="4">
        <v>0</v>
      </c>
      <c r="P40" s="4">
        <v>0</v>
      </c>
      <c r="Q40" s="4">
        <v>0</v>
      </c>
    </row>
    <row r="41" spans="2:17" ht="16.5" x14ac:dyDescent="0.3">
      <c r="B41" s="4" t="s">
        <v>51</v>
      </c>
      <c r="C41" s="4" t="s">
        <v>685</v>
      </c>
      <c r="D41" s="4">
        <v>1</v>
      </c>
      <c r="E41" s="4">
        <v>1</v>
      </c>
      <c r="F41" s="4">
        <v>0</v>
      </c>
      <c r="G41" s="4">
        <v>0</v>
      </c>
      <c r="H41" s="4">
        <v>0</v>
      </c>
      <c r="I41" s="4">
        <v>1</v>
      </c>
      <c r="J41" s="4">
        <v>0</v>
      </c>
      <c r="K41" s="4">
        <v>0</v>
      </c>
      <c r="L41" s="4">
        <v>9</v>
      </c>
      <c r="M41" s="4">
        <v>0</v>
      </c>
      <c r="N41" s="4">
        <v>2</v>
      </c>
      <c r="O41" s="4">
        <v>12</v>
      </c>
      <c r="P41" s="4">
        <v>3</v>
      </c>
      <c r="Q41" s="4">
        <v>0</v>
      </c>
    </row>
    <row r="42" spans="2:17" ht="16.5" x14ac:dyDescent="0.3">
      <c r="B42" s="4" t="s">
        <v>51</v>
      </c>
      <c r="C42" s="4" t="s">
        <v>686</v>
      </c>
      <c r="D42" s="4">
        <v>9</v>
      </c>
      <c r="E42" s="4">
        <v>20</v>
      </c>
      <c r="F42" s="4">
        <v>0</v>
      </c>
      <c r="G42" s="4">
        <v>0</v>
      </c>
      <c r="H42" s="4">
        <v>1</v>
      </c>
      <c r="I42" s="4">
        <v>27</v>
      </c>
      <c r="J42" s="4">
        <v>0</v>
      </c>
      <c r="K42" s="4">
        <v>0</v>
      </c>
      <c r="L42" s="4">
        <v>37</v>
      </c>
      <c r="M42" s="4">
        <v>33</v>
      </c>
      <c r="N42" s="4">
        <v>19</v>
      </c>
      <c r="O42" s="4">
        <v>60</v>
      </c>
      <c r="P42" s="4">
        <v>14</v>
      </c>
      <c r="Q42" s="4">
        <v>1</v>
      </c>
    </row>
    <row r="43" spans="2:17" ht="16.5" x14ac:dyDescent="0.3">
      <c r="B43" s="4" t="s">
        <v>51</v>
      </c>
      <c r="C43" s="4" t="s">
        <v>684</v>
      </c>
      <c r="D43" s="4">
        <v>33</v>
      </c>
      <c r="E43" s="4">
        <v>25</v>
      </c>
      <c r="F43" s="4">
        <v>0</v>
      </c>
      <c r="G43" s="4">
        <v>1</v>
      </c>
      <c r="H43" s="4">
        <v>2</v>
      </c>
      <c r="I43" s="4">
        <v>25</v>
      </c>
      <c r="J43" s="4">
        <v>0</v>
      </c>
      <c r="K43" s="4">
        <v>0</v>
      </c>
      <c r="L43" s="4">
        <v>38</v>
      </c>
      <c r="M43" s="4">
        <v>36</v>
      </c>
      <c r="N43" s="4">
        <v>8</v>
      </c>
      <c r="O43" s="4">
        <v>72</v>
      </c>
      <c r="P43" s="4">
        <v>25</v>
      </c>
      <c r="Q43" s="4">
        <v>0</v>
      </c>
    </row>
    <row r="44" spans="2:17" ht="16.5" x14ac:dyDescent="0.3">
      <c r="B44" s="4" t="s">
        <v>51</v>
      </c>
      <c r="C44" s="4" t="s">
        <v>687</v>
      </c>
      <c r="D44" s="4">
        <v>11</v>
      </c>
      <c r="E44" s="4">
        <v>20</v>
      </c>
      <c r="F44" s="4">
        <v>0</v>
      </c>
      <c r="G44" s="4">
        <v>0</v>
      </c>
      <c r="H44" s="4">
        <v>2</v>
      </c>
      <c r="I44" s="4">
        <v>11</v>
      </c>
      <c r="J44" s="4">
        <v>0</v>
      </c>
      <c r="K44" s="4">
        <v>0</v>
      </c>
      <c r="L44" s="4">
        <v>21</v>
      </c>
      <c r="M44" s="4">
        <v>25</v>
      </c>
      <c r="N44" s="4">
        <v>10</v>
      </c>
      <c r="O44" s="4">
        <v>56</v>
      </c>
      <c r="P44" s="4">
        <v>22</v>
      </c>
      <c r="Q44" s="4">
        <v>4</v>
      </c>
    </row>
    <row r="45" spans="2:17" ht="16.5" x14ac:dyDescent="0.3">
      <c r="B45" s="4" t="s">
        <v>52</v>
      </c>
      <c r="C45" s="4" t="s">
        <v>685</v>
      </c>
      <c r="D45" s="4">
        <v>0</v>
      </c>
      <c r="E45" s="4">
        <v>39</v>
      </c>
      <c r="F45" s="4">
        <v>0</v>
      </c>
      <c r="G45" s="4">
        <v>0</v>
      </c>
      <c r="H45" s="4">
        <v>0</v>
      </c>
      <c r="I45" s="4">
        <v>0</v>
      </c>
      <c r="J45" s="4">
        <v>0</v>
      </c>
      <c r="K45" s="4">
        <v>0</v>
      </c>
      <c r="L45" s="4">
        <v>4</v>
      </c>
      <c r="M45" s="4">
        <v>37</v>
      </c>
      <c r="N45" s="4">
        <v>2</v>
      </c>
      <c r="O45" s="4">
        <v>1</v>
      </c>
      <c r="P45" s="4">
        <v>4</v>
      </c>
      <c r="Q45" s="4">
        <v>0</v>
      </c>
    </row>
    <row r="46" spans="2:17" ht="16.5" x14ac:dyDescent="0.3">
      <c r="B46" s="4" t="s">
        <v>52</v>
      </c>
      <c r="C46" s="4" t="s">
        <v>686</v>
      </c>
      <c r="D46" s="4">
        <v>2</v>
      </c>
      <c r="E46" s="4">
        <v>205</v>
      </c>
      <c r="F46" s="4">
        <v>0</v>
      </c>
      <c r="G46" s="4">
        <v>0</v>
      </c>
      <c r="H46" s="4">
        <v>0</v>
      </c>
      <c r="I46" s="4">
        <v>2</v>
      </c>
      <c r="J46" s="4">
        <v>0</v>
      </c>
      <c r="K46" s="4">
        <v>0</v>
      </c>
      <c r="L46" s="4">
        <v>13</v>
      </c>
      <c r="M46" s="4">
        <v>202</v>
      </c>
      <c r="N46" s="4">
        <v>27</v>
      </c>
      <c r="O46" s="4">
        <v>2</v>
      </c>
      <c r="P46" s="4">
        <v>8</v>
      </c>
      <c r="Q46" s="4">
        <v>0</v>
      </c>
    </row>
    <row r="47" spans="2:17" ht="16.5" x14ac:dyDescent="0.3">
      <c r="B47" s="4" t="s">
        <v>52</v>
      </c>
      <c r="C47" s="4" t="s">
        <v>684</v>
      </c>
      <c r="D47" s="4">
        <v>3</v>
      </c>
      <c r="E47" s="4">
        <v>167</v>
      </c>
      <c r="F47" s="4">
        <v>0</v>
      </c>
      <c r="G47" s="4">
        <v>0</v>
      </c>
      <c r="H47" s="4">
        <v>1</v>
      </c>
      <c r="I47" s="4">
        <v>0</v>
      </c>
      <c r="J47" s="4">
        <v>0</v>
      </c>
      <c r="K47" s="4">
        <v>0</v>
      </c>
      <c r="L47" s="4">
        <v>11</v>
      </c>
      <c r="M47" s="4">
        <v>163</v>
      </c>
      <c r="N47" s="4">
        <v>22</v>
      </c>
      <c r="O47" s="4">
        <v>1</v>
      </c>
      <c r="P47" s="4">
        <v>7</v>
      </c>
      <c r="Q47" s="4">
        <v>0</v>
      </c>
    </row>
    <row r="48" spans="2:17" ht="16.5" x14ac:dyDescent="0.3">
      <c r="B48" s="4" t="s">
        <v>52</v>
      </c>
      <c r="C48" s="4" t="s">
        <v>687</v>
      </c>
      <c r="D48" s="4">
        <v>2</v>
      </c>
      <c r="E48" s="4">
        <v>170</v>
      </c>
      <c r="F48" s="4">
        <v>0</v>
      </c>
      <c r="G48" s="4">
        <v>0</v>
      </c>
      <c r="H48" s="4">
        <v>0</v>
      </c>
      <c r="I48" s="4">
        <v>0</v>
      </c>
      <c r="J48" s="4">
        <v>0</v>
      </c>
      <c r="K48" s="4">
        <v>0</v>
      </c>
      <c r="L48" s="4">
        <v>22</v>
      </c>
      <c r="M48" s="4">
        <v>158</v>
      </c>
      <c r="N48" s="4">
        <v>11</v>
      </c>
      <c r="O48" s="4">
        <v>1</v>
      </c>
      <c r="P48" s="4">
        <v>4</v>
      </c>
      <c r="Q48" s="4">
        <v>4</v>
      </c>
    </row>
    <row r="49" spans="2:17" ht="16.5" x14ac:dyDescent="0.3">
      <c r="B49" s="4" t="s">
        <v>53</v>
      </c>
      <c r="C49" s="4" t="s">
        <v>685</v>
      </c>
      <c r="D49" s="4">
        <v>0</v>
      </c>
      <c r="E49" s="4">
        <v>34</v>
      </c>
      <c r="F49" s="4">
        <v>0</v>
      </c>
      <c r="G49" s="4">
        <v>1</v>
      </c>
      <c r="H49" s="4">
        <v>0</v>
      </c>
      <c r="I49" s="4">
        <v>0</v>
      </c>
      <c r="J49" s="4">
        <v>0</v>
      </c>
      <c r="K49" s="4">
        <v>0</v>
      </c>
      <c r="L49" s="4">
        <v>16</v>
      </c>
      <c r="M49" s="4">
        <v>3</v>
      </c>
      <c r="N49" s="4">
        <v>1</v>
      </c>
      <c r="O49" s="4">
        <v>47</v>
      </c>
      <c r="P49" s="4">
        <v>1</v>
      </c>
      <c r="Q49" s="4">
        <v>0</v>
      </c>
    </row>
    <row r="50" spans="2:17" ht="16.5" x14ac:dyDescent="0.3">
      <c r="B50" s="4" t="s">
        <v>53</v>
      </c>
      <c r="C50" s="4" t="s">
        <v>686</v>
      </c>
      <c r="D50" s="4">
        <v>1</v>
      </c>
      <c r="E50" s="4">
        <v>68</v>
      </c>
      <c r="F50" s="4">
        <v>0</v>
      </c>
      <c r="G50" s="4">
        <v>0</v>
      </c>
      <c r="H50" s="4">
        <v>6</v>
      </c>
      <c r="I50" s="4">
        <v>0</v>
      </c>
      <c r="J50" s="4">
        <v>0</v>
      </c>
      <c r="K50" s="4">
        <v>0</v>
      </c>
      <c r="L50" s="4">
        <v>50</v>
      </c>
      <c r="M50" s="4">
        <v>40</v>
      </c>
      <c r="N50" s="4">
        <v>1</v>
      </c>
      <c r="O50" s="4">
        <v>40</v>
      </c>
      <c r="P50" s="4">
        <v>1</v>
      </c>
      <c r="Q50" s="4">
        <v>0</v>
      </c>
    </row>
    <row r="51" spans="2:17" ht="16.5" x14ac:dyDescent="0.3">
      <c r="B51" s="4" t="s">
        <v>53</v>
      </c>
      <c r="C51" s="4" t="s">
        <v>684</v>
      </c>
      <c r="D51" s="4">
        <v>3</v>
      </c>
      <c r="E51" s="4">
        <v>76</v>
      </c>
      <c r="F51" s="4">
        <v>0</v>
      </c>
      <c r="G51" s="4">
        <v>0</v>
      </c>
      <c r="H51" s="4">
        <v>6</v>
      </c>
      <c r="I51" s="4">
        <v>0</v>
      </c>
      <c r="J51" s="4">
        <v>0</v>
      </c>
      <c r="K51" s="4">
        <v>0</v>
      </c>
      <c r="L51" s="4">
        <v>42</v>
      </c>
      <c r="M51" s="4">
        <v>53</v>
      </c>
      <c r="N51" s="4">
        <v>1</v>
      </c>
      <c r="O51" s="4">
        <v>6</v>
      </c>
      <c r="P51" s="4">
        <v>1</v>
      </c>
      <c r="Q51" s="4">
        <v>0</v>
      </c>
    </row>
    <row r="52" spans="2:17" ht="16.5" x14ac:dyDescent="0.3">
      <c r="B52" s="4" t="s">
        <v>53</v>
      </c>
      <c r="C52" s="4" t="s">
        <v>687</v>
      </c>
      <c r="D52" s="4">
        <v>2</v>
      </c>
      <c r="E52" s="4">
        <v>78</v>
      </c>
      <c r="F52" s="4">
        <v>0</v>
      </c>
      <c r="G52" s="4">
        <v>1</v>
      </c>
      <c r="H52" s="4">
        <v>2</v>
      </c>
      <c r="I52" s="4">
        <v>0</v>
      </c>
      <c r="J52" s="4">
        <v>0</v>
      </c>
      <c r="K52" s="4">
        <v>0</v>
      </c>
      <c r="L52" s="4">
        <v>35</v>
      </c>
      <c r="M52" s="4">
        <v>56</v>
      </c>
      <c r="N52" s="4">
        <v>2</v>
      </c>
      <c r="O52" s="4">
        <v>1</v>
      </c>
      <c r="P52" s="4">
        <v>6</v>
      </c>
      <c r="Q52" s="4">
        <v>2</v>
      </c>
    </row>
    <row r="53" spans="2:17" ht="16.5" x14ac:dyDescent="0.3">
      <c r="B53" s="4" t="s">
        <v>54</v>
      </c>
      <c r="C53" s="4" t="s">
        <v>685</v>
      </c>
      <c r="D53" s="4">
        <v>29</v>
      </c>
      <c r="E53" s="4">
        <v>41</v>
      </c>
      <c r="F53" s="4">
        <v>0</v>
      </c>
      <c r="G53" s="4">
        <v>0</v>
      </c>
      <c r="H53" s="4">
        <v>10</v>
      </c>
      <c r="I53" s="4">
        <v>0</v>
      </c>
      <c r="J53" s="4">
        <v>1</v>
      </c>
      <c r="K53" s="4">
        <v>0</v>
      </c>
      <c r="L53" s="4">
        <v>59</v>
      </c>
      <c r="M53" s="4">
        <v>81</v>
      </c>
      <c r="N53" s="4">
        <v>4</v>
      </c>
      <c r="O53" s="4">
        <v>11</v>
      </c>
      <c r="P53" s="4">
        <v>17</v>
      </c>
      <c r="Q53" s="4">
        <v>3</v>
      </c>
    </row>
    <row r="54" spans="2:17" ht="16.5" x14ac:dyDescent="0.3">
      <c r="B54" s="4" t="s">
        <v>54</v>
      </c>
      <c r="C54" s="4" t="s">
        <v>686</v>
      </c>
      <c r="D54" s="4">
        <v>61</v>
      </c>
      <c r="E54" s="4">
        <v>185</v>
      </c>
      <c r="F54" s="4">
        <v>0</v>
      </c>
      <c r="G54" s="4">
        <v>4</v>
      </c>
      <c r="H54" s="4">
        <v>19</v>
      </c>
      <c r="I54" s="4">
        <v>2</v>
      </c>
      <c r="J54" s="4">
        <v>1</v>
      </c>
      <c r="K54" s="4">
        <v>0</v>
      </c>
      <c r="L54" s="4">
        <v>149</v>
      </c>
      <c r="M54" s="4">
        <v>263</v>
      </c>
      <c r="N54" s="4">
        <v>25</v>
      </c>
      <c r="O54" s="4">
        <v>20</v>
      </c>
      <c r="P54" s="4">
        <v>23</v>
      </c>
      <c r="Q54" s="4">
        <v>10</v>
      </c>
    </row>
    <row r="55" spans="2:17" ht="16.5" x14ac:dyDescent="0.3">
      <c r="B55" s="4" t="s">
        <v>54</v>
      </c>
      <c r="C55" s="4" t="s">
        <v>684</v>
      </c>
      <c r="D55" s="4">
        <v>68</v>
      </c>
      <c r="E55" s="4">
        <v>157</v>
      </c>
      <c r="F55" s="4">
        <v>0</v>
      </c>
      <c r="G55" s="4">
        <v>5</v>
      </c>
      <c r="H55" s="4">
        <v>20</v>
      </c>
      <c r="I55" s="4">
        <v>0</v>
      </c>
      <c r="J55" s="4">
        <v>0</v>
      </c>
      <c r="K55" s="4">
        <v>0</v>
      </c>
      <c r="L55" s="4">
        <v>79</v>
      </c>
      <c r="M55" s="4">
        <v>237</v>
      </c>
      <c r="N55" s="4">
        <v>17</v>
      </c>
      <c r="O55" s="4">
        <v>10</v>
      </c>
      <c r="P55" s="4">
        <v>15</v>
      </c>
      <c r="Q55" s="4">
        <v>15</v>
      </c>
    </row>
    <row r="56" spans="2:17" ht="16.5" x14ac:dyDescent="0.3">
      <c r="B56" s="4" t="s">
        <v>54</v>
      </c>
      <c r="C56" s="4" t="s">
        <v>687</v>
      </c>
      <c r="D56" s="4">
        <v>96</v>
      </c>
      <c r="E56" s="4">
        <v>126</v>
      </c>
      <c r="F56" s="4">
        <v>0</v>
      </c>
      <c r="G56" s="4">
        <v>1</v>
      </c>
      <c r="H56" s="4">
        <v>21</v>
      </c>
      <c r="I56" s="4">
        <v>1</v>
      </c>
      <c r="J56" s="4">
        <v>0</v>
      </c>
      <c r="K56" s="4">
        <v>0</v>
      </c>
      <c r="L56" s="4">
        <v>56</v>
      </c>
      <c r="M56" s="4">
        <v>204</v>
      </c>
      <c r="N56" s="4">
        <v>22</v>
      </c>
      <c r="O56" s="4">
        <v>8</v>
      </c>
      <c r="P56" s="4">
        <v>11</v>
      </c>
      <c r="Q56" s="4">
        <v>13</v>
      </c>
    </row>
    <row r="57" spans="2:17" ht="16.5" x14ac:dyDescent="0.3">
      <c r="B57" s="4" t="s">
        <v>55</v>
      </c>
      <c r="C57" s="4" t="s">
        <v>685</v>
      </c>
      <c r="D57" s="4">
        <v>1</v>
      </c>
      <c r="E57" s="4">
        <v>11</v>
      </c>
      <c r="F57" s="4">
        <v>0</v>
      </c>
      <c r="G57" s="4">
        <v>1</v>
      </c>
      <c r="H57" s="4">
        <v>0</v>
      </c>
      <c r="I57" s="4">
        <v>0</v>
      </c>
      <c r="J57" s="4">
        <v>0</v>
      </c>
      <c r="K57" s="4">
        <v>0</v>
      </c>
      <c r="L57" s="4">
        <v>1</v>
      </c>
      <c r="M57" s="4">
        <v>12</v>
      </c>
      <c r="N57" s="4">
        <v>0</v>
      </c>
      <c r="O57" s="4">
        <v>2</v>
      </c>
      <c r="P57" s="4">
        <v>5</v>
      </c>
      <c r="Q57" s="4">
        <v>2</v>
      </c>
    </row>
    <row r="58" spans="2:17" ht="16.5" x14ac:dyDescent="0.3">
      <c r="B58" s="4" t="s">
        <v>55</v>
      </c>
      <c r="C58" s="4" t="s">
        <v>686</v>
      </c>
      <c r="D58" s="4">
        <v>9</v>
      </c>
      <c r="E58" s="4">
        <v>28</v>
      </c>
      <c r="F58" s="4">
        <v>0</v>
      </c>
      <c r="G58" s="4">
        <v>0</v>
      </c>
      <c r="H58" s="4">
        <v>0</v>
      </c>
      <c r="I58" s="4">
        <v>1</v>
      </c>
      <c r="J58" s="4">
        <v>0</v>
      </c>
      <c r="K58" s="4">
        <v>0</v>
      </c>
      <c r="L58" s="4">
        <v>15</v>
      </c>
      <c r="M58" s="4">
        <v>31</v>
      </c>
      <c r="N58" s="4">
        <v>5</v>
      </c>
      <c r="O58" s="4">
        <v>6</v>
      </c>
      <c r="P58" s="4">
        <v>4</v>
      </c>
      <c r="Q58" s="4">
        <v>0</v>
      </c>
    </row>
    <row r="59" spans="2:17" ht="16.5" x14ac:dyDescent="0.3">
      <c r="B59" s="4" t="s">
        <v>55</v>
      </c>
      <c r="C59" s="4" t="s">
        <v>684</v>
      </c>
      <c r="D59" s="4">
        <v>5</v>
      </c>
      <c r="E59" s="4">
        <v>84</v>
      </c>
      <c r="F59" s="4">
        <v>0</v>
      </c>
      <c r="G59" s="4">
        <v>0</v>
      </c>
      <c r="H59" s="4">
        <v>0</v>
      </c>
      <c r="I59" s="4">
        <v>3</v>
      </c>
      <c r="J59" s="4">
        <v>0</v>
      </c>
      <c r="K59" s="4">
        <v>1</v>
      </c>
      <c r="L59" s="4">
        <v>5</v>
      </c>
      <c r="M59" s="4">
        <v>40</v>
      </c>
      <c r="N59" s="4">
        <v>1</v>
      </c>
      <c r="O59" s="4">
        <v>2</v>
      </c>
      <c r="P59" s="4">
        <v>8</v>
      </c>
      <c r="Q59" s="4">
        <v>1</v>
      </c>
    </row>
    <row r="60" spans="2:17" ht="16.5" x14ac:dyDescent="0.3">
      <c r="B60" s="4" t="s">
        <v>55</v>
      </c>
      <c r="C60" s="4" t="s">
        <v>687</v>
      </c>
      <c r="D60" s="4">
        <v>5</v>
      </c>
      <c r="E60" s="4">
        <v>72</v>
      </c>
      <c r="F60" s="4">
        <v>0</v>
      </c>
      <c r="G60" s="4">
        <v>0</v>
      </c>
      <c r="H60" s="4">
        <v>2</v>
      </c>
      <c r="I60" s="4">
        <v>2</v>
      </c>
      <c r="J60" s="4">
        <v>0</v>
      </c>
      <c r="K60" s="4">
        <v>2</v>
      </c>
      <c r="L60" s="4">
        <v>6</v>
      </c>
      <c r="M60" s="4">
        <v>53</v>
      </c>
      <c r="N60" s="4">
        <v>1</v>
      </c>
      <c r="O60" s="4">
        <v>2</v>
      </c>
      <c r="P60" s="4">
        <v>5</v>
      </c>
      <c r="Q60" s="4">
        <v>5</v>
      </c>
    </row>
    <row r="61" spans="2:17" ht="16.5" x14ac:dyDescent="0.3">
      <c r="B61" s="4" t="s">
        <v>462</v>
      </c>
      <c r="C61" s="4" t="s">
        <v>685</v>
      </c>
      <c r="D61" s="4">
        <v>0</v>
      </c>
      <c r="E61" s="4">
        <v>0</v>
      </c>
      <c r="F61" s="4">
        <v>0</v>
      </c>
      <c r="G61" s="4">
        <v>0</v>
      </c>
      <c r="H61" s="4">
        <v>0</v>
      </c>
      <c r="I61" s="4">
        <v>0</v>
      </c>
      <c r="J61" s="4">
        <v>0</v>
      </c>
      <c r="K61" s="4">
        <v>0</v>
      </c>
      <c r="L61" s="4">
        <v>0</v>
      </c>
      <c r="M61" s="4">
        <v>0</v>
      </c>
      <c r="N61" s="4">
        <v>0</v>
      </c>
      <c r="O61" s="4">
        <v>0</v>
      </c>
      <c r="P61" s="4">
        <v>0</v>
      </c>
      <c r="Q61" s="4">
        <v>0</v>
      </c>
    </row>
    <row r="62" spans="2:17" ht="16.5" x14ac:dyDescent="0.3">
      <c r="B62" s="4" t="s">
        <v>462</v>
      </c>
      <c r="C62" s="4" t="s">
        <v>686</v>
      </c>
      <c r="D62" s="4">
        <v>0</v>
      </c>
      <c r="E62" s="4">
        <v>0</v>
      </c>
      <c r="F62" s="4">
        <v>0</v>
      </c>
      <c r="G62" s="4">
        <v>0</v>
      </c>
      <c r="H62" s="4">
        <v>0</v>
      </c>
      <c r="I62" s="4">
        <v>0</v>
      </c>
      <c r="J62" s="4">
        <v>0</v>
      </c>
      <c r="K62" s="4">
        <v>0</v>
      </c>
      <c r="L62" s="4">
        <v>0</v>
      </c>
      <c r="M62" s="4">
        <v>0</v>
      </c>
      <c r="N62" s="4">
        <v>0</v>
      </c>
      <c r="O62" s="4">
        <v>0</v>
      </c>
      <c r="P62" s="4">
        <v>0</v>
      </c>
      <c r="Q62" s="4">
        <v>0</v>
      </c>
    </row>
    <row r="63" spans="2:17" ht="16.5" x14ac:dyDescent="0.3">
      <c r="B63" s="4" t="s">
        <v>462</v>
      </c>
      <c r="C63" s="4" t="s">
        <v>684</v>
      </c>
      <c r="D63" s="4">
        <v>0</v>
      </c>
      <c r="E63" s="4">
        <v>0</v>
      </c>
      <c r="F63" s="4">
        <v>0</v>
      </c>
      <c r="G63" s="4">
        <v>0</v>
      </c>
      <c r="H63" s="4">
        <v>0</v>
      </c>
      <c r="I63" s="4">
        <v>0</v>
      </c>
      <c r="J63" s="4">
        <v>0</v>
      </c>
      <c r="K63" s="4">
        <v>0</v>
      </c>
      <c r="L63" s="4">
        <v>0</v>
      </c>
      <c r="M63" s="4">
        <v>0</v>
      </c>
      <c r="N63" s="4">
        <v>0</v>
      </c>
      <c r="O63" s="4">
        <v>1</v>
      </c>
      <c r="P63" s="4">
        <v>0</v>
      </c>
      <c r="Q63" s="4">
        <v>0</v>
      </c>
    </row>
    <row r="64" spans="2:17" ht="16.5" x14ac:dyDescent="0.3">
      <c r="B64" s="4" t="s">
        <v>462</v>
      </c>
      <c r="C64" s="4" t="s">
        <v>687</v>
      </c>
      <c r="D64" s="4">
        <v>0</v>
      </c>
      <c r="E64" s="4">
        <v>0</v>
      </c>
      <c r="F64" s="4">
        <v>0</v>
      </c>
      <c r="G64" s="4">
        <v>0</v>
      </c>
      <c r="H64" s="4">
        <v>0</v>
      </c>
      <c r="I64" s="4">
        <v>0</v>
      </c>
      <c r="J64" s="4">
        <v>0</v>
      </c>
      <c r="K64" s="4">
        <v>0</v>
      </c>
      <c r="L64" s="4">
        <v>0</v>
      </c>
      <c r="M64" s="4">
        <v>0</v>
      </c>
      <c r="N64" s="4">
        <v>0</v>
      </c>
      <c r="O64" s="4">
        <v>0</v>
      </c>
      <c r="P64" s="4">
        <v>0</v>
      </c>
      <c r="Q64" s="4">
        <v>0</v>
      </c>
    </row>
    <row r="65" spans="2:17" ht="16.5" x14ac:dyDescent="0.3">
      <c r="B65" s="4" t="s">
        <v>700</v>
      </c>
      <c r="C65" s="4" t="s">
        <v>685</v>
      </c>
      <c r="D65" s="4">
        <v>0</v>
      </c>
      <c r="E65" s="4">
        <v>0</v>
      </c>
      <c r="F65" s="4">
        <v>0</v>
      </c>
      <c r="G65" s="4">
        <v>0</v>
      </c>
      <c r="H65" s="4">
        <v>2</v>
      </c>
      <c r="I65" s="4">
        <v>0</v>
      </c>
      <c r="J65" s="4">
        <v>1</v>
      </c>
      <c r="K65" s="4">
        <v>0</v>
      </c>
      <c r="L65" s="4">
        <v>0</v>
      </c>
      <c r="M65" s="4">
        <v>5</v>
      </c>
      <c r="N65" s="4">
        <v>0</v>
      </c>
      <c r="O65" s="4">
        <v>0</v>
      </c>
      <c r="P65" s="4">
        <v>0</v>
      </c>
      <c r="Q65" s="4">
        <v>0</v>
      </c>
    </row>
    <row r="66" spans="2:17" ht="16.5" x14ac:dyDescent="0.3">
      <c r="B66" s="4" t="s">
        <v>700</v>
      </c>
      <c r="C66" s="4" t="s">
        <v>686</v>
      </c>
      <c r="D66" s="4">
        <v>0</v>
      </c>
      <c r="E66" s="4">
        <v>1</v>
      </c>
      <c r="F66" s="4">
        <v>0</v>
      </c>
      <c r="G66" s="4">
        <v>0</v>
      </c>
      <c r="H66" s="4">
        <v>1</v>
      </c>
      <c r="I66" s="4">
        <v>1</v>
      </c>
      <c r="J66" s="4">
        <v>0</v>
      </c>
      <c r="K66" s="4">
        <v>0</v>
      </c>
      <c r="L66" s="4">
        <v>0</v>
      </c>
      <c r="M66" s="4">
        <v>9</v>
      </c>
      <c r="N66" s="4">
        <v>0</v>
      </c>
      <c r="O66" s="4">
        <v>0</v>
      </c>
      <c r="P66" s="4">
        <v>0</v>
      </c>
      <c r="Q66" s="4">
        <v>2</v>
      </c>
    </row>
    <row r="67" spans="2:17" ht="16.5" x14ac:dyDescent="0.3">
      <c r="B67" s="4" t="s">
        <v>700</v>
      </c>
      <c r="C67" s="4" t="s">
        <v>684</v>
      </c>
      <c r="D67" s="4">
        <v>0</v>
      </c>
      <c r="E67" s="4">
        <v>0</v>
      </c>
      <c r="F67" s="4">
        <v>0</v>
      </c>
      <c r="G67" s="4">
        <v>1</v>
      </c>
      <c r="H67" s="4">
        <v>0</v>
      </c>
      <c r="I67" s="4">
        <v>0</v>
      </c>
      <c r="J67" s="4">
        <v>0</v>
      </c>
      <c r="K67" s="4">
        <v>0</v>
      </c>
      <c r="L67" s="4">
        <v>0</v>
      </c>
      <c r="M67" s="4">
        <v>3</v>
      </c>
      <c r="N67" s="4">
        <v>0</v>
      </c>
      <c r="O67" s="4">
        <v>0</v>
      </c>
      <c r="P67" s="4">
        <v>0</v>
      </c>
      <c r="Q67" s="4">
        <v>0</v>
      </c>
    </row>
    <row r="68" spans="2:17" ht="16.5" x14ac:dyDescent="0.3">
      <c r="B68" s="4" t="s">
        <v>700</v>
      </c>
      <c r="C68" s="4" t="s">
        <v>687</v>
      </c>
      <c r="D68" s="4">
        <v>1</v>
      </c>
      <c r="E68" s="4">
        <v>0</v>
      </c>
      <c r="F68" s="4">
        <v>0</v>
      </c>
      <c r="G68" s="4">
        <v>1</v>
      </c>
      <c r="H68" s="4">
        <v>1</v>
      </c>
      <c r="I68" s="4">
        <v>1</v>
      </c>
      <c r="J68" s="4">
        <v>0</v>
      </c>
      <c r="K68" s="4">
        <v>0</v>
      </c>
      <c r="L68" s="4">
        <v>0</v>
      </c>
      <c r="M68" s="4">
        <v>7</v>
      </c>
      <c r="N68" s="4">
        <v>0</v>
      </c>
      <c r="O68" s="4">
        <v>3</v>
      </c>
      <c r="P68" s="4">
        <v>0</v>
      </c>
      <c r="Q68" s="4">
        <v>0</v>
      </c>
    </row>
    <row r="69" spans="2:17" ht="16.5" x14ac:dyDescent="0.3">
      <c r="B69" s="4" t="s">
        <v>464</v>
      </c>
      <c r="C69" s="4" t="s">
        <v>685</v>
      </c>
      <c r="D69" s="4">
        <v>10</v>
      </c>
      <c r="E69" s="4">
        <v>9</v>
      </c>
      <c r="F69" s="4">
        <v>0</v>
      </c>
      <c r="G69" s="4">
        <v>0</v>
      </c>
      <c r="H69" s="4">
        <v>1</v>
      </c>
      <c r="I69" s="4">
        <v>0</v>
      </c>
      <c r="J69" s="4">
        <v>1</v>
      </c>
      <c r="K69" s="4">
        <v>0</v>
      </c>
      <c r="L69" s="4">
        <v>8</v>
      </c>
      <c r="M69" s="4">
        <v>22</v>
      </c>
      <c r="N69" s="4">
        <v>5</v>
      </c>
      <c r="O69" s="4">
        <v>14</v>
      </c>
      <c r="P69" s="4">
        <v>8</v>
      </c>
      <c r="Q69" s="4">
        <v>0</v>
      </c>
    </row>
    <row r="70" spans="2:17" ht="16.5" x14ac:dyDescent="0.3">
      <c r="B70" s="4" t="s">
        <v>464</v>
      </c>
      <c r="C70" s="4" t="s">
        <v>686</v>
      </c>
      <c r="D70" s="4">
        <v>37</v>
      </c>
      <c r="E70" s="4">
        <v>18</v>
      </c>
      <c r="F70" s="4">
        <v>0</v>
      </c>
      <c r="G70" s="4">
        <v>0</v>
      </c>
      <c r="H70" s="4">
        <v>5</v>
      </c>
      <c r="I70" s="4">
        <v>0</v>
      </c>
      <c r="J70" s="4">
        <v>1</v>
      </c>
      <c r="K70" s="4">
        <v>0</v>
      </c>
      <c r="L70" s="4">
        <v>15</v>
      </c>
      <c r="M70" s="4">
        <v>60</v>
      </c>
      <c r="N70" s="4">
        <v>16</v>
      </c>
      <c r="O70" s="4">
        <v>36</v>
      </c>
      <c r="P70" s="4">
        <v>12</v>
      </c>
      <c r="Q70" s="4">
        <v>4</v>
      </c>
    </row>
    <row r="71" spans="2:17" ht="16.5" x14ac:dyDescent="0.3">
      <c r="B71" s="4" t="s">
        <v>464</v>
      </c>
      <c r="C71" s="4" t="s">
        <v>684</v>
      </c>
      <c r="D71" s="4">
        <v>27</v>
      </c>
      <c r="E71" s="4">
        <v>11</v>
      </c>
      <c r="F71" s="4">
        <v>0</v>
      </c>
      <c r="G71" s="4">
        <v>0</v>
      </c>
      <c r="H71" s="4">
        <v>2</v>
      </c>
      <c r="I71" s="4">
        <v>0</v>
      </c>
      <c r="J71" s="4">
        <v>1</v>
      </c>
      <c r="K71" s="4">
        <v>0</v>
      </c>
      <c r="L71" s="4">
        <v>7</v>
      </c>
      <c r="M71" s="4">
        <v>44</v>
      </c>
      <c r="N71" s="4">
        <v>19</v>
      </c>
      <c r="O71" s="4">
        <v>14</v>
      </c>
      <c r="P71" s="4">
        <v>16</v>
      </c>
      <c r="Q71" s="4">
        <v>10</v>
      </c>
    </row>
    <row r="72" spans="2:17" ht="16.5" x14ac:dyDescent="0.3">
      <c r="B72" s="4" t="s">
        <v>464</v>
      </c>
      <c r="C72" s="4" t="s">
        <v>687</v>
      </c>
      <c r="D72" s="4">
        <v>26</v>
      </c>
      <c r="E72" s="4">
        <v>12</v>
      </c>
      <c r="F72" s="4">
        <v>0</v>
      </c>
      <c r="G72" s="4">
        <v>2</v>
      </c>
      <c r="H72" s="4">
        <v>6</v>
      </c>
      <c r="I72" s="4">
        <v>0</v>
      </c>
      <c r="J72" s="4">
        <v>0</v>
      </c>
      <c r="K72" s="4">
        <v>0</v>
      </c>
      <c r="L72" s="4">
        <v>3</v>
      </c>
      <c r="M72" s="4">
        <v>45</v>
      </c>
      <c r="N72" s="4">
        <v>12</v>
      </c>
      <c r="O72" s="4">
        <v>13</v>
      </c>
      <c r="P72" s="4">
        <v>17</v>
      </c>
      <c r="Q72" s="4">
        <v>6</v>
      </c>
    </row>
  </sheetData>
  <mergeCells count="2">
    <mergeCell ref="D3:K3"/>
    <mergeCell ref="L3:Q3"/>
  </mergeCells>
  <pageMargins left="0.5" right="0.5" top="0.5" bottom="0.5" header="0.3" footer="0.3"/>
  <pageSetup paperSize="5" scale="56" fitToHeight="0" orientation="landscape" r:id="rId1"/>
  <headerFooter>
    <oddFooter>&amp;L&amp;8OneCare Vermont&amp;R&amp;8&amp;F, &amp;A</oddFooter>
  </headerFooter>
  <extLst>
    <ext xmlns:x14="http://schemas.microsoft.com/office/spreadsheetml/2009/9/main" uri="{CCE6A557-97BC-4b89-ADB6-D9C93CAAB3DF}">
      <x14:dataValidations xmlns:xm="http://schemas.microsoft.com/office/excel/2006/main" count="2">
        <x14:dataValidation type="list" allowBlank="1" showInputMessage="1" showErrorMessage="1">
          <x14:formula1>
            <xm:f>'S:\Groups\Managed Care Ops\OneCare Vermont\Analytics\Data_Requests\Data_Request_Deliverables_and_Data\0993_GMCB Budget 2020\[FY2021_ACO_Budget_Guidance_Workbook_Master_FINAL.xlsx]7.5 LISTS - DO NOT DELETE'!#REF!</xm:f>
          </x14:formula1>
          <xm:sqref>C73:C1048576</xm:sqref>
        </x14:dataValidation>
        <x14:dataValidation type="list" allowBlank="1" showInputMessage="1" showErrorMessage="1">
          <x14:formula1>
            <xm:f>'S:\Groups\Managed Care Ops\OneCare Vermont\Analytics\Data_Requests\Data_Request_Deliverables_and_Data\0993_GMCB Budget 2020\[FY2021_ACO_Budget_Guidance_Workbook_Master_FINAL.xlsx]7.5 LISTS - DO NOT DELETE'!#REF!</xm:f>
          </x14:formula1>
          <xm:sqref>B73:B1048576</xm:sqref>
        </x14:dataValidation>
      </x14:dataValidations>
    </ext>
  </extLst>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zoomScale="70" zoomScaleNormal="70" zoomScalePageLayoutView="80" workbookViewId="0">
      <selection activeCell="A12" sqref="A12"/>
    </sheetView>
  </sheetViews>
  <sheetFormatPr defaultColWidth="9.28515625" defaultRowHeight="16.5" x14ac:dyDescent="0.3"/>
  <cols>
    <col min="1" max="1" width="9.28515625" style="273"/>
    <col min="2" max="2" width="59" style="272" customWidth="1"/>
    <col min="3" max="3" width="87.28515625" style="272" customWidth="1"/>
    <col min="4" max="4" width="80.85546875" style="272" customWidth="1"/>
    <col min="5" max="5" width="167.5703125" style="90" customWidth="1"/>
    <col min="6" max="6" width="100.7109375" style="272" customWidth="1"/>
    <col min="7" max="16384" width="9.28515625" style="272"/>
  </cols>
  <sheetData>
    <row r="1" spans="1:10" s="15" customFormat="1" x14ac:dyDescent="0.3">
      <c r="A1" s="273"/>
      <c r="B1" s="197" t="s">
        <v>331</v>
      </c>
      <c r="C1" s="159"/>
      <c r="D1" s="159"/>
      <c r="E1" s="553"/>
      <c r="F1" s="159"/>
      <c r="G1" s="159"/>
      <c r="H1" s="159"/>
      <c r="I1" s="159"/>
      <c r="J1" s="159"/>
    </row>
    <row r="2" spans="1:10" s="15" customFormat="1" x14ac:dyDescent="0.3">
      <c r="A2" s="273"/>
      <c r="B2" s="197" t="s">
        <v>485</v>
      </c>
      <c r="C2" s="159"/>
      <c r="D2" s="159"/>
      <c r="E2" s="553"/>
      <c r="F2" s="159"/>
      <c r="G2" s="159"/>
      <c r="H2" s="159"/>
      <c r="I2" s="159"/>
      <c r="J2" s="159"/>
    </row>
    <row r="3" spans="1:10" ht="30" x14ac:dyDescent="0.3">
      <c r="B3" s="131" t="s">
        <v>247</v>
      </c>
      <c r="C3" s="132" t="s">
        <v>248</v>
      </c>
      <c r="D3" s="132" t="s">
        <v>703</v>
      </c>
      <c r="E3" s="132" t="s">
        <v>430</v>
      </c>
      <c r="F3" s="132" t="s">
        <v>431</v>
      </c>
    </row>
    <row r="4" spans="1:10" x14ac:dyDescent="0.3">
      <c r="B4" s="688" t="s">
        <v>426</v>
      </c>
      <c r="C4" s="688"/>
      <c r="D4" s="688"/>
      <c r="E4" s="688"/>
      <c r="F4" s="688"/>
    </row>
    <row r="5" spans="1:10" x14ac:dyDescent="0.3">
      <c r="B5" s="133" t="s">
        <v>249</v>
      </c>
      <c r="C5" s="133"/>
      <c r="D5" s="133"/>
      <c r="E5" s="133"/>
      <c r="F5" s="133"/>
    </row>
    <row r="6" spans="1:10" ht="71.45" customHeight="1" x14ac:dyDescent="0.3">
      <c r="B6" s="133" t="s">
        <v>250</v>
      </c>
      <c r="C6" s="133" t="s">
        <v>251</v>
      </c>
      <c r="D6" s="572" t="s">
        <v>704</v>
      </c>
      <c r="E6" s="133" t="s">
        <v>705</v>
      </c>
      <c r="F6" s="133" t="s">
        <v>812</v>
      </c>
    </row>
    <row r="7" spans="1:10" ht="252" customHeight="1" x14ac:dyDescent="0.3">
      <c r="B7" s="133" t="s">
        <v>252</v>
      </c>
      <c r="C7" s="133" t="s">
        <v>253</v>
      </c>
      <c r="D7" s="572" t="s">
        <v>706</v>
      </c>
      <c r="E7" s="133" t="s">
        <v>707</v>
      </c>
      <c r="F7" s="133" t="s">
        <v>812</v>
      </c>
    </row>
    <row r="8" spans="1:10" ht="105" x14ac:dyDescent="0.3">
      <c r="B8" s="133" t="s">
        <v>254</v>
      </c>
      <c r="C8" s="133" t="s">
        <v>255</v>
      </c>
      <c r="D8" s="572" t="s">
        <v>708</v>
      </c>
      <c r="E8" s="572" t="s">
        <v>709</v>
      </c>
      <c r="F8" s="133" t="s">
        <v>812</v>
      </c>
    </row>
    <row r="9" spans="1:10" x14ac:dyDescent="0.3">
      <c r="B9" s="688" t="s">
        <v>427</v>
      </c>
      <c r="C9" s="688"/>
      <c r="D9" s="688"/>
      <c r="E9" s="688"/>
      <c r="F9" s="688"/>
    </row>
    <row r="10" spans="1:10" ht="345" x14ac:dyDescent="0.3">
      <c r="B10" s="133" t="s">
        <v>256</v>
      </c>
      <c r="C10" s="133" t="s">
        <v>257</v>
      </c>
      <c r="D10" s="572" t="s">
        <v>710</v>
      </c>
      <c r="E10" s="133" t="s">
        <v>711</v>
      </c>
      <c r="F10" s="133" t="s">
        <v>812</v>
      </c>
    </row>
    <row r="11" spans="1:10" ht="315.60000000000002" customHeight="1" x14ac:dyDescent="0.3">
      <c r="B11" s="133" t="s">
        <v>712</v>
      </c>
      <c r="C11" s="133" t="s">
        <v>258</v>
      </c>
      <c r="D11" s="572" t="s">
        <v>713</v>
      </c>
      <c r="E11" s="133" t="s">
        <v>714</v>
      </c>
      <c r="F11" s="133" t="s">
        <v>812</v>
      </c>
    </row>
    <row r="12" spans="1:10" ht="255" x14ac:dyDescent="0.3">
      <c r="B12" s="133" t="s">
        <v>259</v>
      </c>
      <c r="C12" s="133" t="s">
        <v>260</v>
      </c>
      <c r="D12" s="572" t="s">
        <v>715</v>
      </c>
      <c r="E12" s="133" t="s">
        <v>716</v>
      </c>
      <c r="F12" s="133" t="s">
        <v>812</v>
      </c>
    </row>
    <row r="13" spans="1:10" ht="255" x14ac:dyDescent="0.3">
      <c r="B13" s="133" t="s">
        <v>261</v>
      </c>
      <c r="C13" s="133" t="s">
        <v>262</v>
      </c>
      <c r="D13" s="572" t="s">
        <v>717</v>
      </c>
      <c r="E13" s="133" t="s">
        <v>718</v>
      </c>
      <c r="F13" s="133" t="s">
        <v>812</v>
      </c>
    </row>
    <row r="14" spans="1:10" ht="195" x14ac:dyDescent="0.3">
      <c r="B14" s="133" t="s">
        <v>263</v>
      </c>
      <c r="C14" s="133" t="s">
        <v>264</v>
      </c>
      <c r="D14" s="572" t="s">
        <v>719</v>
      </c>
      <c r="E14" s="133" t="s">
        <v>720</v>
      </c>
      <c r="F14" s="133" t="s">
        <v>812</v>
      </c>
    </row>
    <row r="15" spans="1:10" ht="135" x14ac:dyDescent="0.3">
      <c r="B15" s="133" t="s">
        <v>265</v>
      </c>
      <c r="C15" s="133" t="s">
        <v>266</v>
      </c>
      <c r="D15" s="572" t="s">
        <v>721</v>
      </c>
      <c r="E15" s="133" t="s">
        <v>722</v>
      </c>
      <c r="F15" s="133" t="s">
        <v>812</v>
      </c>
    </row>
    <row r="16" spans="1:10" ht="45" x14ac:dyDescent="0.3">
      <c r="B16" s="133" t="s">
        <v>267</v>
      </c>
      <c r="C16" s="133"/>
      <c r="D16" s="572" t="s">
        <v>831</v>
      </c>
      <c r="E16" s="573" t="s">
        <v>832</v>
      </c>
      <c r="F16" s="133" t="s">
        <v>812</v>
      </c>
    </row>
    <row r="17" spans="2:6" ht="75" customHeight="1" x14ac:dyDescent="0.3">
      <c r="B17" s="133" t="s">
        <v>268</v>
      </c>
      <c r="C17" s="133" t="s">
        <v>269</v>
      </c>
      <c r="D17" s="572" t="s">
        <v>723</v>
      </c>
      <c r="E17" s="574" t="s">
        <v>724</v>
      </c>
      <c r="F17" s="133" t="s">
        <v>812</v>
      </c>
    </row>
    <row r="18" spans="2:6" ht="165" x14ac:dyDescent="0.3">
      <c r="B18" s="133" t="s">
        <v>270</v>
      </c>
      <c r="C18" s="133" t="s">
        <v>271</v>
      </c>
      <c r="D18" s="572" t="s">
        <v>725</v>
      </c>
      <c r="E18" s="133" t="s">
        <v>726</v>
      </c>
      <c r="F18" s="133" t="s">
        <v>812</v>
      </c>
    </row>
    <row r="19" spans="2:6" ht="75" x14ac:dyDescent="0.3">
      <c r="B19" s="133" t="s">
        <v>272</v>
      </c>
      <c r="C19" s="133" t="s">
        <v>258</v>
      </c>
      <c r="D19" s="572" t="s">
        <v>727</v>
      </c>
      <c r="E19" s="575" t="s">
        <v>728</v>
      </c>
      <c r="F19" s="133" t="s">
        <v>812</v>
      </c>
    </row>
    <row r="20" spans="2:6" x14ac:dyDescent="0.3">
      <c r="B20" s="688" t="s">
        <v>428</v>
      </c>
      <c r="C20" s="688"/>
      <c r="D20" s="688"/>
      <c r="E20" s="688"/>
      <c r="F20" s="688"/>
    </row>
    <row r="21" spans="2:6" ht="173.45" customHeight="1" x14ac:dyDescent="0.3">
      <c r="B21" s="133" t="s">
        <v>273</v>
      </c>
      <c r="C21" s="133" t="s">
        <v>274</v>
      </c>
      <c r="D21" s="572" t="s">
        <v>729</v>
      </c>
      <c r="E21" s="133" t="s">
        <v>730</v>
      </c>
      <c r="F21" s="133" t="s">
        <v>812</v>
      </c>
    </row>
    <row r="22" spans="2:6" ht="326.45" customHeight="1" x14ac:dyDescent="0.3">
      <c r="B22" s="133" t="s">
        <v>275</v>
      </c>
      <c r="C22" s="133" t="s">
        <v>276</v>
      </c>
      <c r="D22" s="572" t="s">
        <v>731</v>
      </c>
      <c r="E22" s="133" t="s">
        <v>732</v>
      </c>
      <c r="F22" s="133" t="s">
        <v>812</v>
      </c>
    </row>
    <row r="23" spans="2:6" ht="312" customHeight="1" x14ac:dyDescent="0.3">
      <c r="B23" s="133" t="s">
        <v>277</v>
      </c>
      <c r="C23" s="133" t="s">
        <v>278</v>
      </c>
      <c r="D23" s="572" t="s">
        <v>733</v>
      </c>
      <c r="E23" s="133" t="s">
        <v>734</v>
      </c>
      <c r="F23" s="133" t="s">
        <v>812</v>
      </c>
    </row>
    <row r="24" spans="2:6" ht="360" x14ac:dyDescent="0.3">
      <c r="B24" s="133" t="s">
        <v>279</v>
      </c>
      <c r="C24" s="133" t="s">
        <v>280</v>
      </c>
      <c r="D24" s="572" t="s">
        <v>735</v>
      </c>
      <c r="E24" s="133" t="s">
        <v>736</v>
      </c>
      <c r="F24" s="133" t="s">
        <v>812</v>
      </c>
    </row>
    <row r="25" spans="2:6" ht="120" x14ac:dyDescent="0.3">
      <c r="B25" s="133" t="s">
        <v>281</v>
      </c>
      <c r="C25" s="133" t="s">
        <v>282</v>
      </c>
      <c r="D25" s="572" t="s">
        <v>737</v>
      </c>
      <c r="E25" s="133" t="s">
        <v>738</v>
      </c>
      <c r="F25" s="133" t="s">
        <v>812</v>
      </c>
    </row>
    <row r="26" spans="2:6" ht="195" x14ac:dyDescent="0.3">
      <c r="B26" s="133" t="s">
        <v>283</v>
      </c>
      <c r="C26" s="133" t="s">
        <v>284</v>
      </c>
      <c r="D26" s="572" t="s">
        <v>739</v>
      </c>
      <c r="E26" s="133" t="s">
        <v>740</v>
      </c>
      <c r="F26" s="133" t="s">
        <v>812</v>
      </c>
    </row>
    <row r="27" spans="2:6" x14ac:dyDescent="0.3">
      <c r="B27" s="1"/>
      <c r="C27" s="1"/>
      <c r="D27" s="1"/>
      <c r="E27" s="576"/>
      <c r="F27" s="1"/>
    </row>
    <row r="28" spans="2:6" x14ac:dyDescent="0.3">
      <c r="B28" s="198" t="s">
        <v>285</v>
      </c>
      <c r="C28" s="689"/>
      <c r="D28" s="3"/>
      <c r="E28" s="134"/>
      <c r="F28" s="3"/>
    </row>
    <row r="29" spans="2:6" x14ac:dyDescent="0.3">
      <c r="B29" s="134" t="s">
        <v>286</v>
      </c>
      <c r="C29" s="686"/>
      <c r="D29" s="572" t="s">
        <v>741</v>
      </c>
      <c r="E29" s="134" t="s">
        <v>742</v>
      </c>
      <c r="F29" s="133"/>
    </row>
    <row r="30" spans="2:6" x14ac:dyDescent="0.3">
      <c r="B30" s="134" t="s">
        <v>287</v>
      </c>
      <c r="C30" s="686"/>
      <c r="D30" s="572" t="s">
        <v>743</v>
      </c>
      <c r="E30" s="134" t="s">
        <v>744</v>
      </c>
      <c r="F30" s="133"/>
    </row>
    <row r="31" spans="2:6" x14ac:dyDescent="0.3">
      <c r="B31" s="134" t="s">
        <v>288</v>
      </c>
      <c r="C31" s="686"/>
      <c r="D31" s="572" t="s">
        <v>745</v>
      </c>
      <c r="E31" s="134" t="s">
        <v>746</v>
      </c>
      <c r="F31" s="133"/>
    </row>
    <row r="32" spans="2:6" x14ac:dyDescent="0.3">
      <c r="B32" s="134" t="s">
        <v>289</v>
      </c>
      <c r="C32" s="686"/>
      <c r="D32" s="572" t="s">
        <v>747</v>
      </c>
      <c r="E32" s="134" t="s">
        <v>748</v>
      </c>
      <c r="F32" s="133"/>
    </row>
    <row r="33" spans="2:6" x14ac:dyDescent="0.3">
      <c r="B33" s="134" t="s">
        <v>290</v>
      </c>
      <c r="C33" s="686"/>
      <c r="D33" s="572" t="s">
        <v>749</v>
      </c>
      <c r="E33" s="134" t="s">
        <v>750</v>
      </c>
      <c r="F33" s="133"/>
    </row>
    <row r="34" spans="2:6" ht="75" x14ac:dyDescent="0.3">
      <c r="B34" s="134" t="s">
        <v>291</v>
      </c>
      <c r="C34" s="686"/>
      <c r="D34" s="572" t="s">
        <v>751</v>
      </c>
      <c r="E34" s="134" t="s">
        <v>752</v>
      </c>
      <c r="F34" s="133"/>
    </row>
    <row r="35" spans="2:6" ht="38.25" customHeight="1" x14ac:dyDescent="0.3">
      <c r="B35" s="134" t="s">
        <v>292</v>
      </c>
      <c r="C35" s="686"/>
      <c r="D35" s="572" t="s">
        <v>753</v>
      </c>
      <c r="E35" s="134" t="s">
        <v>754</v>
      </c>
      <c r="F35" s="133"/>
    </row>
    <row r="36" spans="2:6" ht="30.75" x14ac:dyDescent="0.3">
      <c r="B36" s="134" t="s">
        <v>293</v>
      </c>
      <c r="C36" s="687"/>
      <c r="D36" s="572" t="s">
        <v>755</v>
      </c>
      <c r="E36" s="134" t="s">
        <v>756</v>
      </c>
      <c r="F36" s="133"/>
    </row>
    <row r="37" spans="2:6" x14ac:dyDescent="0.3">
      <c r="B37" s="1"/>
      <c r="C37" s="1"/>
      <c r="D37" s="1"/>
      <c r="E37" s="576"/>
      <c r="F37" s="1"/>
    </row>
    <row r="38" spans="2:6" x14ac:dyDescent="0.3">
      <c r="B38" s="198" t="s">
        <v>56</v>
      </c>
      <c r="C38" s="689"/>
      <c r="D38" s="3"/>
      <c r="E38" s="134"/>
      <c r="F38" s="3"/>
    </row>
    <row r="39" spans="2:6" ht="30.75" x14ac:dyDescent="0.3">
      <c r="B39" s="134" t="s">
        <v>294</v>
      </c>
      <c r="C39" s="686"/>
      <c r="D39" s="572" t="s">
        <v>757</v>
      </c>
      <c r="E39" s="134" t="s">
        <v>758</v>
      </c>
      <c r="F39" s="133"/>
    </row>
    <row r="40" spans="2:6" x14ac:dyDescent="0.3">
      <c r="B40" s="134" t="s">
        <v>292</v>
      </c>
      <c r="C40" s="686"/>
      <c r="D40" s="572" t="s">
        <v>759</v>
      </c>
      <c r="E40" s="134" t="s">
        <v>760</v>
      </c>
      <c r="F40" s="133"/>
    </row>
    <row r="41" spans="2:6" x14ac:dyDescent="0.3">
      <c r="B41" s="134" t="s">
        <v>288</v>
      </c>
      <c r="C41" s="686"/>
      <c r="D41" s="572" t="s">
        <v>761</v>
      </c>
      <c r="E41" s="134" t="s">
        <v>762</v>
      </c>
      <c r="F41" s="133"/>
    </row>
    <row r="42" spans="2:6" x14ac:dyDescent="0.3">
      <c r="B42" s="134" t="s">
        <v>289</v>
      </c>
      <c r="C42" s="686"/>
      <c r="D42" s="572" t="s">
        <v>763</v>
      </c>
      <c r="E42" s="134" t="s">
        <v>764</v>
      </c>
      <c r="F42" s="133"/>
    </row>
    <row r="43" spans="2:6" x14ac:dyDescent="0.3">
      <c r="B43" s="134" t="s">
        <v>290</v>
      </c>
      <c r="C43" s="686"/>
      <c r="D43" s="572" t="s">
        <v>765</v>
      </c>
      <c r="E43" s="134" t="s">
        <v>766</v>
      </c>
      <c r="F43" s="133"/>
    </row>
    <row r="44" spans="2:6" ht="143.44999999999999" customHeight="1" x14ac:dyDescent="0.3">
      <c r="B44" s="3" t="s">
        <v>295</v>
      </c>
      <c r="C44" s="686"/>
      <c r="D44" s="572" t="s">
        <v>767</v>
      </c>
      <c r="E44" s="572" t="s">
        <v>768</v>
      </c>
      <c r="F44" s="133"/>
    </row>
    <row r="45" spans="2:6" x14ac:dyDescent="0.3">
      <c r="B45" s="1"/>
      <c r="C45" s="1"/>
      <c r="D45" s="1"/>
      <c r="E45" s="576"/>
      <c r="F45" s="1"/>
    </row>
    <row r="46" spans="2:6" x14ac:dyDescent="0.3">
      <c r="B46" s="199" t="s">
        <v>38</v>
      </c>
      <c r="C46" s="686"/>
      <c r="D46" s="3"/>
      <c r="E46" s="134"/>
      <c r="F46" s="3"/>
    </row>
    <row r="47" spans="2:6" x14ac:dyDescent="0.3">
      <c r="B47" s="3" t="s">
        <v>296</v>
      </c>
      <c r="C47" s="686"/>
      <c r="D47" s="575" t="s">
        <v>769</v>
      </c>
      <c r="E47" s="134" t="s">
        <v>770</v>
      </c>
      <c r="F47" s="3"/>
    </row>
    <row r="48" spans="2:6" x14ac:dyDescent="0.3">
      <c r="B48" s="3" t="s">
        <v>297</v>
      </c>
      <c r="C48" s="686"/>
      <c r="D48" s="575" t="s">
        <v>771</v>
      </c>
      <c r="E48" s="134" t="s">
        <v>770</v>
      </c>
      <c r="F48" s="3"/>
    </row>
    <row r="49" spans="2:6" x14ac:dyDescent="0.3">
      <c r="B49" s="3" t="s">
        <v>298</v>
      </c>
      <c r="C49" s="686"/>
      <c r="D49" s="575" t="s">
        <v>772</v>
      </c>
      <c r="E49" s="134" t="s">
        <v>770</v>
      </c>
      <c r="F49" s="3"/>
    </row>
    <row r="50" spans="2:6" ht="180" x14ac:dyDescent="0.3">
      <c r="B50" s="3" t="s">
        <v>299</v>
      </c>
      <c r="C50" s="687"/>
      <c r="D50" s="575" t="s">
        <v>773</v>
      </c>
      <c r="E50" s="134" t="s">
        <v>770</v>
      </c>
      <c r="F50" s="3"/>
    </row>
    <row r="51" spans="2:6" x14ac:dyDescent="0.3">
      <c r="B51" s="1"/>
      <c r="C51" s="1"/>
      <c r="D51" s="1"/>
      <c r="E51" s="576"/>
      <c r="F51" s="1"/>
    </row>
    <row r="52" spans="2:6" x14ac:dyDescent="0.3">
      <c r="B52" s="199" t="s">
        <v>429</v>
      </c>
      <c r="C52" s="686"/>
      <c r="D52" s="686"/>
      <c r="E52" s="686"/>
      <c r="F52" s="3"/>
    </row>
    <row r="53" spans="2:6" x14ac:dyDescent="0.3">
      <c r="B53" s="3" t="s">
        <v>810</v>
      </c>
      <c r="C53" s="686"/>
      <c r="D53" s="686"/>
      <c r="E53" s="686"/>
      <c r="F53" s="3" t="s">
        <v>811</v>
      </c>
    </row>
    <row r="54" spans="2:6" x14ac:dyDescent="0.3">
      <c r="B54" s="3"/>
      <c r="C54" s="686"/>
      <c r="D54" s="686"/>
      <c r="E54" s="686"/>
      <c r="F54" s="3"/>
    </row>
    <row r="55" spans="2:6" x14ac:dyDescent="0.3">
      <c r="B55" s="3"/>
      <c r="C55" s="686"/>
      <c r="D55" s="686"/>
      <c r="E55" s="686"/>
      <c r="F55" s="3"/>
    </row>
    <row r="56" spans="2:6" x14ac:dyDescent="0.3">
      <c r="B56" s="3"/>
      <c r="C56" s="687"/>
      <c r="D56" s="687"/>
      <c r="E56" s="687"/>
      <c r="F56" s="3"/>
    </row>
  </sheetData>
  <mergeCells count="9">
    <mergeCell ref="C52:C56"/>
    <mergeCell ref="D52:D56"/>
    <mergeCell ref="E52:E56"/>
    <mergeCell ref="B4:F4"/>
    <mergeCell ref="B9:F9"/>
    <mergeCell ref="B20:F20"/>
    <mergeCell ref="C28:C36"/>
    <mergeCell ref="C38:C44"/>
    <mergeCell ref="C46:C50"/>
  </mergeCells>
  <pageMargins left="0.5" right="0.5" top="0.5" bottom="0.5" header="0.3" footer="0.3"/>
  <pageSetup paperSize="5" scale="56" fitToHeight="0" orientation="landscape" r:id="rId1"/>
  <headerFooter>
    <oddFooter>&amp;L&amp;8OneCare Vermont&amp;R&amp;8&amp;F, &amp;A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U31"/>
  <sheetViews>
    <sheetView zoomScaleNormal="100" workbookViewId="0">
      <selection activeCell="A12" sqref="A12"/>
    </sheetView>
  </sheetViews>
  <sheetFormatPr defaultRowHeight="16.5" x14ac:dyDescent="0.3"/>
  <cols>
    <col min="1" max="1" width="8.85546875" style="12"/>
    <col min="2" max="2" width="22.5703125" style="89" customWidth="1"/>
    <col min="3" max="5" width="11.85546875" style="169" bestFit="1" customWidth="1"/>
    <col min="6" max="6" width="12.85546875" style="169" bestFit="1" customWidth="1"/>
    <col min="7" max="7" width="10.85546875" style="169" bestFit="1" customWidth="1"/>
    <col min="8" max="8" width="11.85546875" style="169" bestFit="1" customWidth="1"/>
    <col min="9" max="9" width="5" style="169" bestFit="1" customWidth="1"/>
    <col min="10" max="10" width="11.85546875" style="169" bestFit="1" customWidth="1"/>
    <col min="11" max="11" width="10.85546875" style="169" bestFit="1" customWidth="1"/>
    <col min="12" max="15" width="11.85546875" style="169" bestFit="1" customWidth="1"/>
    <col min="16" max="16" width="5" style="169" bestFit="1" customWidth="1"/>
    <col min="17" max="17" width="11.85546875" style="169" bestFit="1" customWidth="1"/>
    <col min="18" max="18" width="5" style="169" bestFit="1" customWidth="1"/>
    <col min="19" max="19" width="12.85546875" style="169" bestFit="1" customWidth="1"/>
    <col min="20" max="22" width="15.42578125" customWidth="1"/>
  </cols>
  <sheetData>
    <row r="1" spans="1:21" s="15" customFormat="1" x14ac:dyDescent="0.3">
      <c r="A1" s="12"/>
      <c r="B1" s="13" t="s">
        <v>312</v>
      </c>
      <c r="C1" s="166"/>
      <c r="D1" s="166"/>
      <c r="E1" s="166"/>
      <c r="F1" s="167"/>
      <c r="G1" s="167"/>
      <c r="H1" s="167"/>
      <c r="I1" s="167"/>
      <c r="J1" s="167"/>
      <c r="K1" s="167"/>
      <c r="L1" s="167"/>
      <c r="M1" s="167"/>
      <c r="N1" s="167"/>
      <c r="O1" s="167"/>
      <c r="P1" s="167"/>
      <c r="Q1" s="168"/>
      <c r="R1" s="168"/>
      <c r="S1" s="168"/>
    </row>
    <row r="2" spans="1:21" s="15" customFormat="1" x14ac:dyDescent="0.3">
      <c r="A2" s="12"/>
      <c r="B2" s="13" t="s">
        <v>385</v>
      </c>
      <c r="C2" s="166"/>
      <c r="D2" s="166"/>
      <c r="E2" s="166"/>
      <c r="F2" s="167"/>
      <c r="G2" s="167"/>
      <c r="H2" s="167"/>
      <c r="I2" s="167"/>
      <c r="J2" s="167"/>
      <c r="K2" s="167"/>
      <c r="L2" s="167"/>
      <c r="M2" s="167"/>
      <c r="N2" s="167"/>
      <c r="O2" s="167"/>
      <c r="P2" s="167"/>
      <c r="Q2" s="168"/>
      <c r="R2" s="168"/>
      <c r="S2" s="168"/>
    </row>
    <row r="3" spans="1:21" ht="136.5" x14ac:dyDescent="0.3">
      <c r="B3" s="170"/>
      <c r="C3" s="175" t="s">
        <v>22</v>
      </c>
      <c r="D3" s="175" t="s">
        <v>23</v>
      </c>
      <c r="E3" s="175" t="s">
        <v>24</v>
      </c>
      <c r="F3" s="175" t="s">
        <v>25</v>
      </c>
      <c r="G3" s="175" t="s">
        <v>26</v>
      </c>
      <c r="H3" s="175" t="s">
        <v>27</v>
      </c>
      <c r="I3" s="175" t="s">
        <v>28</v>
      </c>
      <c r="J3" s="175" t="s">
        <v>29</v>
      </c>
      <c r="K3" s="175" t="s">
        <v>30</v>
      </c>
      <c r="L3" s="175" t="s">
        <v>31</v>
      </c>
      <c r="M3" s="175" t="s">
        <v>32</v>
      </c>
      <c r="N3" s="175" t="s">
        <v>33</v>
      </c>
      <c r="O3" s="175" t="s">
        <v>34</v>
      </c>
      <c r="P3" s="175" t="s">
        <v>35</v>
      </c>
      <c r="Q3" s="175" t="s">
        <v>36</v>
      </c>
      <c r="R3" s="176" t="s">
        <v>520</v>
      </c>
      <c r="S3" s="176" t="s">
        <v>392</v>
      </c>
    </row>
    <row r="4" spans="1:21" x14ac:dyDescent="0.3">
      <c r="B4" s="173" t="s">
        <v>56</v>
      </c>
      <c r="C4" s="124"/>
      <c r="D4" s="124"/>
      <c r="E4" s="124"/>
      <c r="F4" s="124"/>
      <c r="G4" s="124"/>
      <c r="H4" s="124"/>
      <c r="I4" s="124"/>
      <c r="J4" s="124"/>
      <c r="K4" s="124"/>
      <c r="L4" s="124"/>
      <c r="M4" s="124"/>
      <c r="N4" s="124"/>
      <c r="O4" s="124"/>
      <c r="P4" s="124"/>
      <c r="Q4" s="124"/>
      <c r="R4" s="124"/>
      <c r="S4" s="324"/>
    </row>
    <row r="5" spans="1:21" x14ac:dyDescent="0.3">
      <c r="B5" s="174" t="s">
        <v>521</v>
      </c>
      <c r="C5" s="325">
        <v>5269</v>
      </c>
      <c r="D5" s="325">
        <v>5305</v>
      </c>
      <c r="E5" s="325">
        <v>3170</v>
      </c>
      <c r="F5" s="325">
        <v>18439</v>
      </c>
      <c r="G5" s="325">
        <v>2282</v>
      </c>
      <c r="H5" s="325">
        <v>3675</v>
      </c>
      <c r="I5" s="325" t="s">
        <v>522</v>
      </c>
      <c r="J5" s="325">
        <v>3677</v>
      </c>
      <c r="K5" s="325">
        <v>2578</v>
      </c>
      <c r="L5" s="325">
        <v>7319</v>
      </c>
      <c r="M5" s="325">
        <v>3725</v>
      </c>
      <c r="N5" s="325">
        <v>6725</v>
      </c>
      <c r="O5" s="325">
        <v>5453</v>
      </c>
      <c r="P5" s="325" t="s">
        <v>522</v>
      </c>
      <c r="Q5" s="325">
        <v>1577</v>
      </c>
      <c r="R5" s="325" t="s">
        <v>522</v>
      </c>
      <c r="S5" s="325">
        <v>69194</v>
      </c>
    </row>
    <row r="6" spans="1:21" x14ac:dyDescent="0.3">
      <c r="B6" s="174" t="s">
        <v>395</v>
      </c>
      <c r="C6" s="326">
        <v>15895692.44183222</v>
      </c>
      <c r="D6" s="326">
        <v>14184272.827903721</v>
      </c>
      <c r="E6" s="326">
        <v>8047755.1005070526</v>
      </c>
      <c r="F6" s="326">
        <v>54707955.310819253</v>
      </c>
      <c r="G6" s="326">
        <v>6559019.9349145414</v>
      </c>
      <c r="H6" s="326">
        <v>9348824.7773126904</v>
      </c>
      <c r="I6" s="327" t="s">
        <v>522</v>
      </c>
      <c r="J6" s="326">
        <v>10151468.528572282</v>
      </c>
      <c r="K6" s="326">
        <v>7685928.6065902999</v>
      </c>
      <c r="L6" s="326">
        <v>21919413.91219452</v>
      </c>
      <c r="M6" s="326">
        <v>11217933.025344737</v>
      </c>
      <c r="N6" s="326">
        <v>20508250.00024911</v>
      </c>
      <c r="O6" s="326">
        <v>15421300.134768957</v>
      </c>
      <c r="P6" s="327" t="s">
        <v>522</v>
      </c>
      <c r="Q6" s="326">
        <v>3568136.9489906393</v>
      </c>
      <c r="R6" s="327" t="s">
        <v>522</v>
      </c>
      <c r="S6" s="326">
        <v>199215951.55000004</v>
      </c>
    </row>
    <row r="7" spans="1:21" x14ac:dyDescent="0.3">
      <c r="B7" s="174" t="s">
        <v>396</v>
      </c>
      <c r="C7" s="326">
        <v>17221612.787623052</v>
      </c>
      <c r="D7" s="326">
        <v>15474553.209658094</v>
      </c>
      <c r="E7" s="326">
        <v>8656363.843940286</v>
      </c>
      <c r="F7" s="326">
        <v>58997219.356509335</v>
      </c>
      <c r="G7" s="326">
        <v>6358865.6228546575</v>
      </c>
      <c r="H7" s="326">
        <v>9973572.2845595479</v>
      </c>
      <c r="I7" s="327" t="s">
        <v>522</v>
      </c>
      <c r="J7" s="326">
        <v>11840086.876350792</v>
      </c>
      <c r="K7" s="326">
        <v>8449242.1282711383</v>
      </c>
      <c r="L7" s="326">
        <v>24075956.63465409</v>
      </c>
      <c r="M7" s="326">
        <v>12083399.616701851</v>
      </c>
      <c r="N7" s="326">
        <v>21092045.201539837</v>
      </c>
      <c r="O7" s="326">
        <v>15952999.769758847</v>
      </c>
      <c r="P7" s="327" t="s">
        <v>522</v>
      </c>
      <c r="Q7" s="326">
        <v>4025761.6675784597</v>
      </c>
      <c r="R7" s="327" t="s">
        <v>522</v>
      </c>
      <c r="S7" s="326">
        <v>214201679</v>
      </c>
    </row>
    <row r="8" spans="1:21" x14ac:dyDescent="0.3">
      <c r="B8" s="174" t="s">
        <v>382</v>
      </c>
      <c r="C8" s="326">
        <v>-318082.84513646871</v>
      </c>
      <c r="D8" s="326">
        <v>-567672.51553232374</v>
      </c>
      <c r="E8" s="326">
        <v>-161040.66234913573</v>
      </c>
      <c r="F8" s="326">
        <v>-2189481.4762606677</v>
      </c>
      <c r="G8" s="326">
        <v>-262500.26286542299</v>
      </c>
      <c r="H8" s="326">
        <v>-374151.77661894547</v>
      </c>
      <c r="I8" s="327" t="s">
        <v>522</v>
      </c>
      <c r="J8" s="326">
        <v>-406274.59340920683</v>
      </c>
      <c r="K8" s="326">
        <v>-307600.57136815379</v>
      </c>
      <c r="L8" s="326">
        <v>-877242.6324211238</v>
      </c>
      <c r="M8" s="326">
        <v>-224477.92484092095</v>
      </c>
      <c r="N8" s="326">
        <v>-820766.07014388242</v>
      </c>
      <c r="O8" s="326">
        <v>-617179.91091243259</v>
      </c>
      <c r="P8" s="327" t="s">
        <v>522</v>
      </c>
      <c r="Q8" s="326">
        <v>-142801.34781478948</v>
      </c>
      <c r="R8" s="327" t="s">
        <v>522</v>
      </c>
      <c r="S8" s="326">
        <v>-7269272.5896734735</v>
      </c>
    </row>
    <row r="9" spans="1:21" x14ac:dyDescent="0.3">
      <c r="B9" s="173" t="s">
        <v>38</v>
      </c>
      <c r="C9" s="328"/>
      <c r="D9" s="328"/>
      <c r="E9" s="328"/>
      <c r="F9" s="328"/>
      <c r="G9" s="328"/>
      <c r="H9" s="328"/>
      <c r="I9" s="328"/>
      <c r="J9" s="328"/>
      <c r="K9" s="328"/>
      <c r="L9" s="328"/>
      <c r="M9" s="328"/>
      <c r="N9" s="328"/>
      <c r="O9" s="328"/>
      <c r="P9" s="328"/>
      <c r="Q9" s="328"/>
      <c r="R9" s="578"/>
      <c r="S9" s="578"/>
    </row>
    <row r="10" spans="1:21" x14ac:dyDescent="0.3">
      <c r="B10" s="174" t="s">
        <v>521</v>
      </c>
      <c r="C10" s="325">
        <v>5313</v>
      </c>
      <c r="D10" s="325">
        <v>5879</v>
      </c>
      <c r="E10" s="325">
        <v>2811</v>
      </c>
      <c r="F10" s="325">
        <v>20011</v>
      </c>
      <c r="G10" s="325" t="s">
        <v>522</v>
      </c>
      <c r="H10" s="325">
        <v>3946</v>
      </c>
      <c r="I10" s="325" t="s">
        <v>522</v>
      </c>
      <c r="J10" s="325" t="s">
        <v>522</v>
      </c>
      <c r="K10" s="325" t="s">
        <v>522</v>
      </c>
      <c r="L10" s="325" t="s">
        <v>522</v>
      </c>
      <c r="M10" s="325">
        <v>3328</v>
      </c>
      <c r="N10" s="325">
        <v>5055</v>
      </c>
      <c r="O10" s="325" t="s">
        <v>522</v>
      </c>
      <c r="P10" s="325" t="s">
        <v>522</v>
      </c>
      <c r="Q10" s="325">
        <v>2804</v>
      </c>
      <c r="R10" s="325">
        <v>34</v>
      </c>
      <c r="S10" s="325">
        <v>49181</v>
      </c>
      <c r="U10" s="272"/>
    </row>
    <row r="11" spans="1:21" x14ac:dyDescent="0.3">
      <c r="B11" s="174" t="s">
        <v>395</v>
      </c>
      <c r="C11" s="329">
        <v>55923164.734518878</v>
      </c>
      <c r="D11" s="329">
        <v>58636249.403969862</v>
      </c>
      <c r="E11" s="329">
        <v>29113132.753627408</v>
      </c>
      <c r="F11" s="329">
        <v>189617569.88414684</v>
      </c>
      <c r="G11" s="327" t="s">
        <v>522</v>
      </c>
      <c r="H11" s="329">
        <v>36838979.344464421</v>
      </c>
      <c r="I11" s="327" t="s">
        <v>522</v>
      </c>
      <c r="J11" s="327" t="s">
        <v>522</v>
      </c>
      <c r="K11" s="327" t="s">
        <v>522</v>
      </c>
      <c r="L11" s="327" t="s">
        <v>522</v>
      </c>
      <c r="M11" s="329">
        <v>45648675.670422353</v>
      </c>
      <c r="N11" s="329">
        <v>51171116.298368573</v>
      </c>
      <c r="O11" s="327" t="s">
        <v>522</v>
      </c>
      <c r="P11" s="327" t="s">
        <v>522</v>
      </c>
      <c r="Q11" s="329">
        <v>28860825.021899328</v>
      </c>
      <c r="R11" s="327" t="s">
        <v>522</v>
      </c>
      <c r="S11" s="326">
        <v>495809713.11141771</v>
      </c>
      <c r="U11" s="272"/>
    </row>
    <row r="12" spans="1:21" x14ac:dyDescent="0.3">
      <c r="B12" s="174" t="s">
        <v>396</v>
      </c>
      <c r="C12" s="329">
        <v>56160829.893017709</v>
      </c>
      <c r="D12" s="329">
        <v>61017185.121421725</v>
      </c>
      <c r="E12" s="329">
        <v>27908408.59899988</v>
      </c>
      <c r="F12" s="329">
        <v>182274458.86702737</v>
      </c>
      <c r="G12" s="327" t="s">
        <v>522</v>
      </c>
      <c r="H12" s="329">
        <v>34906675.297652662</v>
      </c>
      <c r="I12" s="327" t="s">
        <v>522</v>
      </c>
      <c r="J12" s="327" t="s">
        <v>522</v>
      </c>
      <c r="K12" s="327" t="s">
        <v>522</v>
      </c>
      <c r="L12" s="327" t="s">
        <v>522</v>
      </c>
      <c r="M12" s="329">
        <v>43648208.016234681</v>
      </c>
      <c r="N12" s="329">
        <v>50042240.712894306</v>
      </c>
      <c r="O12" s="327" t="s">
        <v>522</v>
      </c>
      <c r="P12" s="327" t="s">
        <v>522</v>
      </c>
      <c r="Q12" s="329">
        <v>28369452.542751692</v>
      </c>
      <c r="R12" s="327" t="s">
        <v>522</v>
      </c>
      <c r="S12" s="326">
        <v>484327459.05000007</v>
      </c>
      <c r="U12" s="272"/>
    </row>
    <row r="13" spans="1:21" x14ac:dyDescent="0.3">
      <c r="B13" s="174" t="s">
        <v>382</v>
      </c>
      <c r="C13" s="329">
        <v>-1416400.4688504785</v>
      </c>
      <c r="D13" s="329">
        <v>-3066046.5927200555</v>
      </c>
      <c r="E13" s="329">
        <v>538151.11836102488</v>
      </c>
      <c r="F13" s="329">
        <v>4199032.0740483385</v>
      </c>
      <c r="G13" s="327" t="s">
        <v>522</v>
      </c>
      <c r="H13" s="329">
        <v>1398103.6368228989</v>
      </c>
      <c r="I13" s="327" t="s">
        <v>522</v>
      </c>
      <c r="J13" s="327" t="s">
        <v>522</v>
      </c>
      <c r="K13" s="327" t="s">
        <v>522</v>
      </c>
      <c r="L13" s="327" t="s">
        <v>522</v>
      </c>
      <c r="M13" s="329">
        <v>853050.19304019224</v>
      </c>
      <c r="N13" s="329">
        <v>190237.74861396576</v>
      </c>
      <c r="O13" s="327" t="s">
        <v>522</v>
      </c>
      <c r="P13" s="327" t="s">
        <v>522</v>
      </c>
      <c r="Q13" s="329">
        <v>-72924.709315886284</v>
      </c>
      <c r="R13" s="327" t="s">
        <v>522</v>
      </c>
      <c r="S13" s="326">
        <v>2623202.9999999995</v>
      </c>
      <c r="U13" s="272"/>
    </row>
    <row r="14" spans="1:21" x14ac:dyDescent="0.3">
      <c r="B14" s="173" t="s">
        <v>372</v>
      </c>
      <c r="C14" s="328"/>
      <c r="D14" s="328"/>
      <c r="E14" s="328"/>
      <c r="F14" s="328"/>
      <c r="G14" s="328"/>
      <c r="H14" s="328"/>
      <c r="I14" s="328"/>
      <c r="J14" s="328"/>
      <c r="K14" s="328"/>
      <c r="L14" s="328"/>
      <c r="M14" s="328"/>
      <c r="N14" s="328"/>
      <c r="O14" s="328"/>
      <c r="P14" s="328"/>
      <c r="Q14" s="328"/>
      <c r="R14" s="578"/>
      <c r="S14" s="578"/>
      <c r="U14" s="272"/>
    </row>
    <row r="15" spans="1:21" x14ac:dyDescent="0.3">
      <c r="B15" s="174" t="s">
        <v>521</v>
      </c>
      <c r="C15" s="330">
        <v>1887</v>
      </c>
      <c r="D15" s="330">
        <v>2563</v>
      </c>
      <c r="E15" s="330">
        <v>866</v>
      </c>
      <c r="F15" s="330">
        <v>6983</v>
      </c>
      <c r="G15" s="330">
        <v>951</v>
      </c>
      <c r="H15" s="330">
        <v>1574</v>
      </c>
      <c r="I15" s="330" t="s">
        <v>522</v>
      </c>
      <c r="J15" s="330" t="s">
        <v>522</v>
      </c>
      <c r="K15" s="330" t="s">
        <v>522</v>
      </c>
      <c r="L15" s="330" t="s">
        <v>522</v>
      </c>
      <c r="M15" s="330">
        <v>1133</v>
      </c>
      <c r="N15" s="330">
        <v>1203</v>
      </c>
      <c r="O15" s="330" t="s">
        <v>522</v>
      </c>
      <c r="P15" s="330" t="s">
        <v>522</v>
      </c>
      <c r="Q15" s="330">
        <v>1146</v>
      </c>
      <c r="R15" s="325">
        <v>331</v>
      </c>
      <c r="S15" s="325">
        <v>18637</v>
      </c>
      <c r="U15" s="272"/>
    </row>
    <row r="16" spans="1:21" x14ac:dyDescent="0.3">
      <c r="B16" s="174" t="s">
        <v>395</v>
      </c>
      <c r="C16" s="331">
        <v>13506955.158443062</v>
      </c>
      <c r="D16" s="331">
        <v>16843115.680726983</v>
      </c>
      <c r="E16" s="331">
        <v>4603825.5809182068</v>
      </c>
      <c r="F16" s="331">
        <v>48690106.580732495</v>
      </c>
      <c r="G16" s="331">
        <v>8328813.2861017995</v>
      </c>
      <c r="H16" s="331">
        <v>9748991.1281605195</v>
      </c>
      <c r="I16" s="332" t="s">
        <v>522</v>
      </c>
      <c r="J16" s="332" t="s">
        <v>522</v>
      </c>
      <c r="K16" s="332" t="s">
        <v>522</v>
      </c>
      <c r="L16" s="332" t="s">
        <v>522</v>
      </c>
      <c r="M16" s="331">
        <v>7275445.9877817435</v>
      </c>
      <c r="N16" s="331">
        <v>8257837.3055398213</v>
      </c>
      <c r="O16" s="332" t="s">
        <v>522</v>
      </c>
      <c r="P16" s="332" t="s">
        <v>522</v>
      </c>
      <c r="Q16" s="331">
        <v>7412609.7756658373</v>
      </c>
      <c r="R16" s="327" t="s">
        <v>522</v>
      </c>
      <c r="S16" s="326">
        <v>124667700.48407048</v>
      </c>
    </row>
    <row r="17" spans="2:20" x14ac:dyDescent="0.3">
      <c r="B17" s="174" t="s">
        <v>396</v>
      </c>
      <c r="C17" s="331">
        <v>13657339.02578878</v>
      </c>
      <c r="D17" s="331">
        <v>18543871.89625328</v>
      </c>
      <c r="E17" s="331">
        <v>6264270.2359270183</v>
      </c>
      <c r="F17" s="331">
        <v>50513883.114477381</v>
      </c>
      <c r="G17" s="331">
        <v>6881591.184228681</v>
      </c>
      <c r="H17" s="331">
        <v>11394420.185606347</v>
      </c>
      <c r="I17" s="332" t="s">
        <v>522</v>
      </c>
      <c r="J17" s="332" t="s">
        <v>522</v>
      </c>
      <c r="K17" s="332" t="s">
        <v>522</v>
      </c>
      <c r="L17" s="332" t="s">
        <v>522</v>
      </c>
      <c r="M17" s="331">
        <v>8195467.7619358571</v>
      </c>
      <c r="N17" s="331">
        <v>8696893.2065333761</v>
      </c>
      <c r="O17" s="332" t="s">
        <v>522</v>
      </c>
      <c r="P17" s="332" t="s">
        <v>522</v>
      </c>
      <c r="Q17" s="331">
        <v>8290667.6399785476</v>
      </c>
      <c r="R17" s="327" t="s">
        <v>522</v>
      </c>
      <c r="S17" s="326">
        <v>132438404.25072926</v>
      </c>
    </row>
    <row r="18" spans="2:20" x14ac:dyDescent="0.3">
      <c r="B18" s="174" t="s">
        <v>382</v>
      </c>
      <c r="C18" s="331">
        <v>0</v>
      </c>
      <c r="D18" s="331">
        <v>0</v>
      </c>
      <c r="E18" s="331">
        <v>0</v>
      </c>
      <c r="F18" s="331">
        <v>0</v>
      </c>
      <c r="G18" s="331">
        <v>0</v>
      </c>
      <c r="H18" s="331">
        <v>0</v>
      </c>
      <c r="I18" s="334" t="s">
        <v>522</v>
      </c>
      <c r="J18" s="334" t="s">
        <v>522</v>
      </c>
      <c r="K18" s="334" t="s">
        <v>522</v>
      </c>
      <c r="L18" s="334" t="s">
        <v>522</v>
      </c>
      <c r="M18" s="331">
        <v>0</v>
      </c>
      <c r="N18" s="331">
        <v>0</v>
      </c>
      <c r="O18" s="334" t="s">
        <v>522</v>
      </c>
      <c r="P18" s="334" t="s">
        <v>522</v>
      </c>
      <c r="Q18" s="331">
        <v>0</v>
      </c>
      <c r="R18" s="329">
        <v>0</v>
      </c>
      <c r="S18" s="326">
        <v>0</v>
      </c>
    </row>
    <row r="19" spans="2:20" x14ac:dyDescent="0.3">
      <c r="B19" s="173" t="s">
        <v>523</v>
      </c>
      <c r="C19" s="328"/>
      <c r="D19" s="328"/>
      <c r="E19" s="328"/>
      <c r="F19" s="328"/>
      <c r="G19" s="328"/>
      <c r="H19" s="328"/>
      <c r="I19" s="328"/>
      <c r="J19" s="328"/>
      <c r="K19" s="328"/>
      <c r="L19" s="328"/>
      <c r="M19" s="328"/>
      <c r="N19" s="328"/>
      <c r="O19" s="328"/>
      <c r="P19" s="328"/>
      <c r="Q19" s="328"/>
      <c r="R19" s="328"/>
      <c r="S19" s="328"/>
    </row>
    <row r="20" spans="2:20" x14ac:dyDescent="0.3">
      <c r="B20" s="174" t="s">
        <v>521</v>
      </c>
      <c r="C20" s="330" t="s">
        <v>522</v>
      </c>
      <c r="D20" s="330">
        <v>465</v>
      </c>
      <c r="E20" s="330" t="s">
        <v>522</v>
      </c>
      <c r="F20" s="330">
        <v>8235</v>
      </c>
      <c r="G20" s="330">
        <v>8</v>
      </c>
      <c r="H20" s="330">
        <v>246</v>
      </c>
      <c r="I20" s="330" t="s">
        <v>522</v>
      </c>
      <c r="J20" s="330" t="s">
        <v>522</v>
      </c>
      <c r="K20" s="330" t="s">
        <v>522</v>
      </c>
      <c r="L20" s="330" t="s">
        <v>522</v>
      </c>
      <c r="M20" s="330" t="s">
        <v>522</v>
      </c>
      <c r="N20" s="330">
        <v>579</v>
      </c>
      <c r="O20" s="330" t="s">
        <v>522</v>
      </c>
      <c r="P20" s="330" t="s">
        <v>522</v>
      </c>
      <c r="Q20" s="330">
        <v>17</v>
      </c>
      <c r="R20" s="330">
        <v>0</v>
      </c>
      <c r="S20" s="335">
        <v>9550</v>
      </c>
    </row>
    <row r="21" spans="2:20" x14ac:dyDescent="0.3">
      <c r="B21" s="174" t="s">
        <v>395</v>
      </c>
      <c r="C21" s="332" t="s">
        <v>522</v>
      </c>
      <c r="D21" s="331">
        <v>2350358.7614190006</v>
      </c>
      <c r="E21" s="332" t="s">
        <v>522</v>
      </c>
      <c r="F21" s="331">
        <v>41765291.579887971</v>
      </c>
      <c r="G21" s="331">
        <v>79583.253772652388</v>
      </c>
      <c r="H21" s="331">
        <v>1156609.9548292146</v>
      </c>
      <c r="I21" s="332" t="s">
        <v>522</v>
      </c>
      <c r="J21" s="332" t="s">
        <v>522</v>
      </c>
      <c r="K21" s="332" t="s">
        <v>522</v>
      </c>
      <c r="L21" s="332" t="s">
        <v>522</v>
      </c>
      <c r="M21" s="332" t="s">
        <v>522</v>
      </c>
      <c r="N21" s="331">
        <v>2918052.6383305877</v>
      </c>
      <c r="O21" s="332" t="s">
        <v>522</v>
      </c>
      <c r="P21" s="332" t="s">
        <v>522</v>
      </c>
      <c r="Q21" s="331">
        <v>37138.851760571117</v>
      </c>
      <c r="R21" s="332" t="s">
        <v>522</v>
      </c>
      <c r="S21" s="333">
        <v>48307035.039999999</v>
      </c>
    </row>
    <row r="22" spans="2:20" x14ac:dyDescent="0.3">
      <c r="B22" s="174" t="s">
        <v>396</v>
      </c>
      <c r="C22" s="332" t="s">
        <v>522</v>
      </c>
      <c r="D22" s="331">
        <v>2414660.3165131058</v>
      </c>
      <c r="E22" s="332" t="s">
        <v>522</v>
      </c>
      <c r="F22" s="331">
        <v>42907914.247384131</v>
      </c>
      <c r="G22" s="331">
        <v>81760.507331143541</v>
      </c>
      <c r="H22" s="331">
        <v>1188252.7065459527</v>
      </c>
      <c r="I22" s="332" t="s">
        <v>522</v>
      </c>
      <c r="J22" s="332" t="s">
        <v>522</v>
      </c>
      <c r="K22" s="332" t="s">
        <v>522</v>
      </c>
      <c r="L22" s="332" t="s">
        <v>522</v>
      </c>
      <c r="M22" s="332" t="s">
        <v>522</v>
      </c>
      <c r="N22" s="331">
        <v>2997885.2688085968</v>
      </c>
      <c r="O22" s="332" t="s">
        <v>522</v>
      </c>
      <c r="P22" s="332" t="s">
        <v>522</v>
      </c>
      <c r="Q22" s="331">
        <v>38154.903421200324</v>
      </c>
      <c r="R22" s="332" t="s">
        <v>522</v>
      </c>
      <c r="S22" s="333">
        <v>49628627.950004131</v>
      </c>
    </row>
    <row r="23" spans="2:20" x14ac:dyDescent="0.3">
      <c r="B23" s="174" t="s">
        <v>382</v>
      </c>
      <c r="C23" s="334" t="s">
        <v>522</v>
      </c>
      <c r="D23" s="331">
        <v>0</v>
      </c>
      <c r="E23" s="334" t="s">
        <v>522</v>
      </c>
      <c r="F23" s="331">
        <v>0</v>
      </c>
      <c r="G23" s="331">
        <v>0</v>
      </c>
      <c r="H23" s="331">
        <v>0</v>
      </c>
      <c r="I23" s="334" t="s">
        <v>522</v>
      </c>
      <c r="J23" s="334" t="s">
        <v>522</v>
      </c>
      <c r="K23" s="334" t="s">
        <v>522</v>
      </c>
      <c r="L23" s="334" t="s">
        <v>522</v>
      </c>
      <c r="M23" s="334" t="s">
        <v>522</v>
      </c>
      <c r="N23" s="331">
        <v>0</v>
      </c>
      <c r="O23" s="334" t="s">
        <v>522</v>
      </c>
      <c r="P23" s="334" t="s">
        <v>522</v>
      </c>
      <c r="Q23" s="331">
        <v>0</v>
      </c>
      <c r="R23" s="331">
        <v>0</v>
      </c>
      <c r="S23" s="333">
        <v>0</v>
      </c>
    </row>
    <row r="24" spans="2:20" x14ac:dyDescent="0.3">
      <c r="B24" s="173" t="s">
        <v>373</v>
      </c>
      <c r="C24" s="328"/>
      <c r="D24" s="328"/>
      <c r="E24" s="328"/>
      <c r="F24" s="328"/>
      <c r="G24" s="328"/>
      <c r="H24" s="328"/>
      <c r="I24" s="328"/>
      <c r="J24" s="328"/>
      <c r="K24" s="328"/>
      <c r="L24" s="328"/>
      <c r="M24" s="328"/>
      <c r="N24" s="328"/>
      <c r="O24" s="328"/>
      <c r="P24" s="328"/>
      <c r="Q24" s="328"/>
      <c r="R24" s="328"/>
      <c r="S24" s="328"/>
    </row>
    <row r="25" spans="2:20" x14ac:dyDescent="0.3">
      <c r="B25" s="174" t="s">
        <v>521</v>
      </c>
      <c r="C25" s="330" t="s">
        <v>522</v>
      </c>
      <c r="D25" s="330" t="s">
        <v>522</v>
      </c>
      <c r="E25" s="330" t="s">
        <v>522</v>
      </c>
      <c r="F25" s="330" t="s">
        <v>522</v>
      </c>
      <c r="G25" s="330" t="s">
        <v>522</v>
      </c>
      <c r="H25" s="330" t="s">
        <v>522</v>
      </c>
      <c r="I25" s="330" t="s">
        <v>522</v>
      </c>
      <c r="J25" s="330" t="s">
        <v>522</v>
      </c>
      <c r="K25" s="330" t="s">
        <v>522</v>
      </c>
      <c r="L25" s="330" t="s">
        <v>522</v>
      </c>
      <c r="M25" s="330" t="s">
        <v>522</v>
      </c>
      <c r="N25" s="330" t="s">
        <v>522</v>
      </c>
      <c r="O25" s="330" t="s">
        <v>522</v>
      </c>
      <c r="P25" s="330" t="s">
        <v>522</v>
      </c>
      <c r="Q25" s="330" t="s">
        <v>522</v>
      </c>
      <c r="R25" s="330" t="s">
        <v>522</v>
      </c>
      <c r="S25" s="330" t="s">
        <v>522</v>
      </c>
    </row>
    <row r="26" spans="2:20" x14ac:dyDescent="0.3">
      <c r="B26" s="174" t="s">
        <v>395</v>
      </c>
      <c r="C26" s="334" t="s">
        <v>522</v>
      </c>
      <c r="D26" s="334" t="s">
        <v>522</v>
      </c>
      <c r="E26" s="334" t="s">
        <v>522</v>
      </c>
      <c r="F26" s="334" t="s">
        <v>522</v>
      </c>
      <c r="G26" s="334" t="s">
        <v>522</v>
      </c>
      <c r="H26" s="334" t="s">
        <v>522</v>
      </c>
      <c r="I26" s="334" t="s">
        <v>522</v>
      </c>
      <c r="J26" s="334" t="s">
        <v>522</v>
      </c>
      <c r="K26" s="334" t="s">
        <v>522</v>
      </c>
      <c r="L26" s="334" t="s">
        <v>522</v>
      </c>
      <c r="M26" s="334" t="s">
        <v>522</v>
      </c>
      <c r="N26" s="334" t="s">
        <v>522</v>
      </c>
      <c r="O26" s="334" t="s">
        <v>522</v>
      </c>
      <c r="P26" s="334" t="s">
        <v>522</v>
      </c>
      <c r="Q26" s="334" t="s">
        <v>522</v>
      </c>
      <c r="R26" s="334" t="s">
        <v>522</v>
      </c>
      <c r="S26" s="334" t="s">
        <v>522</v>
      </c>
    </row>
    <row r="27" spans="2:20" x14ac:dyDescent="0.3">
      <c r="B27" s="174" t="s">
        <v>396</v>
      </c>
      <c r="C27" s="334" t="s">
        <v>522</v>
      </c>
      <c r="D27" s="334" t="s">
        <v>522</v>
      </c>
      <c r="E27" s="334" t="s">
        <v>522</v>
      </c>
      <c r="F27" s="334" t="s">
        <v>522</v>
      </c>
      <c r="G27" s="334" t="s">
        <v>522</v>
      </c>
      <c r="H27" s="334" t="s">
        <v>522</v>
      </c>
      <c r="I27" s="334" t="s">
        <v>522</v>
      </c>
      <c r="J27" s="334" t="s">
        <v>522</v>
      </c>
      <c r="K27" s="334" t="s">
        <v>522</v>
      </c>
      <c r="L27" s="334" t="s">
        <v>522</v>
      </c>
      <c r="M27" s="334" t="s">
        <v>522</v>
      </c>
      <c r="N27" s="334" t="s">
        <v>522</v>
      </c>
      <c r="O27" s="334" t="s">
        <v>522</v>
      </c>
      <c r="P27" s="334" t="s">
        <v>522</v>
      </c>
      <c r="Q27" s="334" t="s">
        <v>522</v>
      </c>
      <c r="R27" s="334" t="s">
        <v>522</v>
      </c>
      <c r="S27" s="334" t="s">
        <v>522</v>
      </c>
    </row>
    <row r="28" spans="2:20" x14ac:dyDescent="0.3">
      <c r="B28" s="174" t="s">
        <v>382</v>
      </c>
      <c r="C28" s="334" t="s">
        <v>522</v>
      </c>
      <c r="D28" s="334" t="s">
        <v>522</v>
      </c>
      <c r="E28" s="334" t="s">
        <v>522</v>
      </c>
      <c r="F28" s="334" t="s">
        <v>522</v>
      </c>
      <c r="G28" s="334" t="s">
        <v>522</v>
      </c>
      <c r="H28" s="334" t="s">
        <v>522</v>
      </c>
      <c r="I28" s="334" t="s">
        <v>522</v>
      </c>
      <c r="J28" s="334" t="s">
        <v>522</v>
      </c>
      <c r="K28" s="334" t="s">
        <v>522</v>
      </c>
      <c r="L28" s="334" t="s">
        <v>522</v>
      </c>
      <c r="M28" s="334" t="s">
        <v>522</v>
      </c>
      <c r="N28" s="334" t="s">
        <v>522</v>
      </c>
      <c r="O28" s="334" t="s">
        <v>522</v>
      </c>
      <c r="P28" s="334" t="s">
        <v>522</v>
      </c>
      <c r="Q28" s="334" t="s">
        <v>522</v>
      </c>
      <c r="R28" s="334" t="s">
        <v>522</v>
      </c>
      <c r="S28" s="334" t="s">
        <v>522</v>
      </c>
    </row>
    <row r="29" spans="2:20" x14ac:dyDescent="0.3">
      <c r="B29" s="163" t="s">
        <v>380</v>
      </c>
      <c r="C29" s="328"/>
      <c r="D29" s="328"/>
      <c r="E29" s="328"/>
      <c r="F29" s="328"/>
      <c r="G29" s="328"/>
      <c r="H29" s="328"/>
      <c r="I29" s="328"/>
      <c r="J29" s="328"/>
      <c r="K29" s="328"/>
      <c r="L29" s="328"/>
      <c r="M29" s="328"/>
      <c r="N29" s="328"/>
      <c r="O29" s="328"/>
      <c r="P29" s="328"/>
      <c r="Q29" s="328"/>
      <c r="R29" s="328"/>
      <c r="S29" s="328"/>
    </row>
    <row r="31" spans="2:20" x14ac:dyDescent="0.3">
      <c r="C31" s="89"/>
      <c r="D31" s="89"/>
      <c r="E31" s="89"/>
      <c r="F31" s="89"/>
      <c r="G31" s="89"/>
      <c r="H31" s="89"/>
      <c r="I31" s="89"/>
      <c r="J31" s="89"/>
      <c r="K31" s="89"/>
      <c r="L31" s="89"/>
      <c r="M31" s="89"/>
      <c r="N31" s="89"/>
      <c r="O31" s="89"/>
      <c r="P31" s="89"/>
      <c r="Q31" s="89"/>
      <c r="R31" s="89"/>
      <c r="S31" s="89"/>
      <c r="T31" s="89"/>
    </row>
  </sheetData>
  <pageMargins left="0.5" right="0.5" top="0.5" bottom="0.5" header="0.3" footer="0.3"/>
  <pageSetup paperSize="5" scale="56" orientation="landscape" horizontalDpi="1200" verticalDpi="1200" r:id="rId1"/>
  <headerFooter>
    <oddFooter>&amp;L&amp;8OneCare Vermont&amp;R&amp;8&amp;F, &amp;A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S27"/>
  <sheetViews>
    <sheetView zoomScaleNormal="100" workbookViewId="0">
      <selection activeCell="A12" sqref="A12"/>
    </sheetView>
  </sheetViews>
  <sheetFormatPr defaultRowHeight="16.5" x14ac:dyDescent="0.3"/>
  <cols>
    <col min="1" max="1" width="8.85546875" style="12"/>
    <col min="2" max="2" width="20.42578125" customWidth="1"/>
    <col min="3" max="17" width="12.7109375" bestFit="1" customWidth="1"/>
    <col min="18" max="18" width="12.7109375" style="272" bestFit="1" customWidth="1"/>
    <col min="19" max="19" width="12.7109375" bestFit="1" customWidth="1"/>
  </cols>
  <sheetData>
    <row r="1" spans="1:19" s="15" customFormat="1" x14ac:dyDescent="0.3">
      <c r="A1" s="12"/>
      <c r="B1" s="13" t="s">
        <v>312</v>
      </c>
      <c r="C1" s="13"/>
      <c r="D1" s="14"/>
      <c r="E1" s="14"/>
      <c r="F1" s="13"/>
      <c r="G1" s="13"/>
      <c r="H1" s="13"/>
      <c r="I1" s="13"/>
      <c r="J1" s="13"/>
      <c r="K1" s="13"/>
      <c r="L1" s="13"/>
      <c r="M1" s="13"/>
    </row>
    <row r="2" spans="1:19" s="15" customFormat="1" x14ac:dyDescent="0.3">
      <c r="A2" s="12"/>
      <c r="B2" s="13" t="s">
        <v>386</v>
      </c>
      <c r="C2" s="13"/>
      <c r="D2" s="14"/>
      <c r="E2" s="14"/>
      <c r="F2" s="13"/>
      <c r="G2" s="13"/>
      <c r="H2" s="13"/>
      <c r="I2" s="13"/>
      <c r="J2" s="13"/>
      <c r="K2" s="13"/>
      <c r="L2" s="13"/>
      <c r="M2" s="13"/>
    </row>
    <row r="3" spans="1:19" s="169" customFormat="1" ht="136.5" x14ac:dyDescent="0.25">
      <c r="A3" s="177"/>
      <c r="B3" s="178"/>
      <c r="C3" s="175" t="s">
        <v>22</v>
      </c>
      <c r="D3" s="175" t="s">
        <v>23</v>
      </c>
      <c r="E3" s="175" t="s">
        <v>24</v>
      </c>
      <c r="F3" s="175" t="s">
        <v>25</v>
      </c>
      <c r="G3" s="175" t="s">
        <v>26</v>
      </c>
      <c r="H3" s="175" t="s">
        <v>27</v>
      </c>
      <c r="I3" s="175" t="s">
        <v>28</v>
      </c>
      <c r="J3" s="175" t="s">
        <v>29</v>
      </c>
      <c r="K3" s="175" t="s">
        <v>30</v>
      </c>
      <c r="L3" s="175" t="s">
        <v>31</v>
      </c>
      <c r="M3" s="175" t="s">
        <v>32</v>
      </c>
      <c r="N3" s="175" t="s">
        <v>33</v>
      </c>
      <c r="O3" s="175" t="s">
        <v>34</v>
      </c>
      <c r="P3" s="175" t="s">
        <v>35</v>
      </c>
      <c r="Q3" s="175" t="s">
        <v>36</v>
      </c>
      <c r="R3" s="336" t="s">
        <v>520</v>
      </c>
      <c r="S3" s="176" t="s">
        <v>392</v>
      </c>
    </row>
    <row r="4" spans="1:19" s="169" customFormat="1" ht="15" x14ac:dyDescent="0.25">
      <c r="A4" s="177"/>
      <c r="B4" s="173" t="s">
        <v>524</v>
      </c>
      <c r="C4" s="171"/>
      <c r="D4" s="171"/>
      <c r="E4" s="171"/>
      <c r="F4" s="171"/>
      <c r="G4" s="171"/>
      <c r="H4" s="171"/>
      <c r="I4" s="171"/>
      <c r="J4" s="171"/>
      <c r="K4" s="171"/>
      <c r="L4" s="171"/>
      <c r="M4" s="171"/>
      <c r="N4" s="171"/>
      <c r="O4" s="171"/>
      <c r="P4" s="171"/>
      <c r="Q4" s="171"/>
      <c r="R4" s="171"/>
      <c r="S4" s="172"/>
    </row>
    <row r="5" spans="1:19" x14ac:dyDescent="0.3">
      <c r="B5" s="174" t="s">
        <v>521</v>
      </c>
      <c r="C5" s="337">
        <v>5025.8540000000003</v>
      </c>
      <c r="D5" s="337">
        <v>5986.0060000000003</v>
      </c>
      <c r="E5" s="337">
        <v>3237.2440000000001</v>
      </c>
      <c r="F5" s="337">
        <v>18970.474000000002</v>
      </c>
      <c r="G5" s="337">
        <v>2925.288</v>
      </c>
      <c r="H5" s="337">
        <v>4142.29</v>
      </c>
      <c r="I5" s="337">
        <v>3363.3340000000003</v>
      </c>
      <c r="J5" s="337">
        <v>3990.9820000000004</v>
      </c>
      <c r="K5" s="337">
        <v>3279.2740000000003</v>
      </c>
      <c r="L5" s="337">
        <v>8024.9280000000008</v>
      </c>
      <c r="M5" s="337">
        <v>4424.3580000000002</v>
      </c>
      <c r="N5" s="337">
        <v>6510.9140000000007</v>
      </c>
      <c r="O5" s="337">
        <v>5872.058</v>
      </c>
      <c r="P5" s="337">
        <v>0</v>
      </c>
      <c r="Q5" s="337">
        <v>1180.576</v>
      </c>
      <c r="R5" s="337">
        <v>0</v>
      </c>
      <c r="S5" s="337">
        <v>76933.580000000016</v>
      </c>
    </row>
    <row r="6" spans="1:19" x14ac:dyDescent="0.3">
      <c r="B6" s="174" t="s">
        <v>381</v>
      </c>
      <c r="C6" s="338">
        <v>16098568.442956071</v>
      </c>
      <c r="D6" s="338">
        <v>19174080.124680441</v>
      </c>
      <c r="E6" s="338">
        <v>10369380.825736061</v>
      </c>
      <c r="F6" s="338">
        <v>60765289.657104768</v>
      </c>
      <c r="G6" s="338">
        <v>9370138.7034637444</v>
      </c>
      <c r="H6" s="338">
        <v>13268379.677478196</v>
      </c>
      <c r="I6" s="338">
        <v>10773266.114678463</v>
      </c>
      <c r="J6" s="338">
        <v>12783717.330747314</v>
      </c>
      <c r="K6" s="338">
        <v>10504009.255383529</v>
      </c>
      <c r="L6" s="338">
        <v>25705054.834023148</v>
      </c>
      <c r="M6" s="338">
        <v>14171886.027556757</v>
      </c>
      <c r="N6" s="338">
        <v>20855439.623833261</v>
      </c>
      <c r="O6" s="338">
        <v>18809087.493191753</v>
      </c>
      <c r="P6" s="338">
        <v>0</v>
      </c>
      <c r="Q6" s="338">
        <v>3781563.0016533122</v>
      </c>
      <c r="R6" s="338">
        <v>0</v>
      </c>
      <c r="S6" s="338">
        <v>246429861.11248687</v>
      </c>
    </row>
    <row r="7" spans="1:19" x14ac:dyDescent="0.3">
      <c r="B7" s="174" t="s">
        <v>206</v>
      </c>
      <c r="C7" s="338">
        <v>15589185.477491604</v>
      </c>
      <c r="D7" s="338">
        <v>18567383.33492728</v>
      </c>
      <c r="E7" s="338">
        <v>10041277.990147909</v>
      </c>
      <c r="F7" s="338">
        <v>58842584.321377434</v>
      </c>
      <c r="G7" s="338">
        <v>9073653.3944440987</v>
      </c>
      <c r="H7" s="338">
        <v>12848548.149540097</v>
      </c>
      <c r="I7" s="338">
        <v>10432383.739908431</v>
      </c>
      <c r="J7" s="338">
        <v>12379221.249827472</v>
      </c>
      <c r="K7" s="338">
        <v>10171646.573401418</v>
      </c>
      <c r="L7" s="338">
        <v>24891708.162536304</v>
      </c>
      <c r="M7" s="338">
        <v>13723466.197152523</v>
      </c>
      <c r="N7" s="338">
        <v>20195542.085782193</v>
      </c>
      <c r="O7" s="338">
        <v>18213939.620328881</v>
      </c>
      <c r="P7" s="338">
        <v>0</v>
      </c>
      <c r="Q7" s="338">
        <v>3661908.6496096239</v>
      </c>
      <c r="R7" s="338">
        <v>0</v>
      </c>
      <c r="S7" s="338">
        <v>238632448.94647533</v>
      </c>
    </row>
    <row r="8" spans="1:19" x14ac:dyDescent="0.3">
      <c r="B8" s="173" t="s">
        <v>525</v>
      </c>
      <c r="C8" s="124"/>
      <c r="D8" s="124"/>
      <c r="E8" s="124"/>
      <c r="F8" s="124"/>
      <c r="G8" s="124"/>
      <c r="H8" s="124"/>
      <c r="I8" s="124"/>
      <c r="J8" s="124"/>
      <c r="K8" s="124"/>
      <c r="L8" s="124"/>
      <c r="M8" s="124"/>
      <c r="N8" s="124"/>
      <c r="O8" s="124"/>
      <c r="P8" s="124"/>
      <c r="Q8" s="124"/>
      <c r="R8" s="124"/>
      <c r="S8" s="124"/>
    </row>
    <row r="9" spans="1:19" x14ac:dyDescent="0.3">
      <c r="B9" s="174" t="s">
        <v>521</v>
      </c>
      <c r="C9" s="337">
        <v>1583.13</v>
      </c>
      <c r="D9" s="337">
        <v>1971.6740000000002</v>
      </c>
      <c r="E9" s="337">
        <v>999.38000000000011</v>
      </c>
      <c r="F9" s="337">
        <v>3962.0280000000002</v>
      </c>
      <c r="G9" s="337">
        <v>765.88</v>
      </c>
      <c r="H9" s="337">
        <v>738.7940000000001</v>
      </c>
      <c r="I9" s="337">
        <v>1081.5720000000001</v>
      </c>
      <c r="J9" s="337">
        <v>1237.5500000000002</v>
      </c>
      <c r="K9" s="337">
        <v>618.30799999999999</v>
      </c>
      <c r="L9" s="337">
        <v>2060.404</v>
      </c>
      <c r="M9" s="337">
        <v>1044.212</v>
      </c>
      <c r="N9" s="337">
        <v>1573.7900000000002</v>
      </c>
      <c r="O9" s="337">
        <v>1072.232</v>
      </c>
      <c r="P9" s="337">
        <v>0</v>
      </c>
      <c r="Q9" s="337">
        <v>248.44400000000002</v>
      </c>
      <c r="R9" s="337">
        <v>822.85400000000004</v>
      </c>
      <c r="S9" s="337">
        <v>19780.251999999997</v>
      </c>
    </row>
    <row r="10" spans="1:19" x14ac:dyDescent="0.3">
      <c r="B10" s="174" t="s">
        <v>381</v>
      </c>
      <c r="C10" s="338">
        <v>4602284.89388391</v>
      </c>
      <c r="D10" s="338">
        <v>5731813.221822381</v>
      </c>
      <c r="E10" s="338">
        <v>2905277.1896494301</v>
      </c>
      <c r="F10" s="338">
        <v>11517930.690180264</v>
      </c>
      <c r="G10" s="338">
        <v>2226474.1079556379</v>
      </c>
      <c r="H10" s="338">
        <v>2147732.9504791582</v>
      </c>
      <c r="I10" s="338">
        <v>3144215.8744056453</v>
      </c>
      <c r="J10" s="338">
        <v>3597656.3329770984</v>
      </c>
      <c r="K10" s="338">
        <v>1797470.5603251613</v>
      </c>
      <c r="L10" s="338">
        <v>5989758.392866021</v>
      </c>
      <c r="M10" s="338">
        <v>3035607.3813346382</v>
      </c>
      <c r="N10" s="338">
        <v>4575132.7706161588</v>
      </c>
      <c r="O10" s="338">
        <v>3117063.7511378932</v>
      </c>
      <c r="P10" s="338">
        <v>0</v>
      </c>
      <c r="Q10" s="338">
        <v>722246.4789221948</v>
      </c>
      <c r="R10" s="338">
        <v>2392102.0598889231</v>
      </c>
      <c r="S10" s="338">
        <v>57502766.656444505</v>
      </c>
    </row>
    <row r="11" spans="1:19" x14ac:dyDescent="0.3">
      <c r="B11" s="174" t="s">
        <v>206</v>
      </c>
      <c r="C11" s="338">
        <v>4360772.5091962246</v>
      </c>
      <c r="D11" s="338">
        <v>5431027.0011287509</v>
      </c>
      <c r="E11" s="338">
        <v>2752818.0441533695</v>
      </c>
      <c r="F11" s="338">
        <v>10913508.545138871</v>
      </c>
      <c r="G11" s="338">
        <v>2109636.2581362268</v>
      </c>
      <c r="H11" s="338">
        <v>2035027.1709582384</v>
      </c>
      <c r="I11" s="338">
        <v>2979218.0328314039</v>
      </c>
      <c r="J11" s="338">
        <v>3408863.4658908551</v>
      </c>
      <c r="K11" s="338">
        <v>1703145.3693733928</v>
      </c>
      <c r="L11" s="338">
        <v>5675436.0798152639</v>
      </c>
      <c r="M11" s="338">
        <v>2876308.9470686605</v>
      </c>
      <c r="N11" s="338">
        <v>4335045.2377555398</v>
      </c>
      <c r="O11" s="338">
        <v>2953490.7613907177</v>
      </c>
      <c r="P11" s="338">
        <v>0</v>
      </c>
      <c r="Q11" s="338">
        <v>684345.42032223952</v>
      </c>
      <c r="R11" s="338">
        <v>2266572.6139244093</v>
      </c>
      <c r="S11" s="338">
        <v>54485215.457084157</v>
      </c>
    </row>
    <row r="12" spans="1:19" x14ac:dyDescent="0.3">
      <c r="B12" s="173" t="s">
        <v>38</v>
      </c>
      <c r="C12" s="124"/>
      <c r="D12" s="124"/>
      <c r="E12" s="124"/>
      <c r="F12" s="124"/>
      <c r="G12" s="124"/>
      <c r="H12" s="124"/>
      <c r="I12" s="124"/>
      <c r="J12" s="124"/>
      <c r="K12" s="124"/>
      <c r="L12" s="124"/>
      <c r="M12" s="124"/>
      <c r="N12" s="124"/>
      <c r="O12" s="124"/>
      <c r="P12" s="124"/>
      <c r="Q12" s="124"/>
      <c r="R12" s="124"/>
      <c r="S12" s="124"/>
    </row>
    <row r="13" spans="1:19" x14ac:dyDescent="0.3">
      <c r="B13" s="174" t="s">
        <v>521</v>
      </c>
      <c r="C13" s="337">
        <v>5045.1383999999998</v>
      </c>
      <c r="D13" s="337">
        <v>6899.0748000000003</v>
      </c>
      <c r="E13" s="337">
        <v>3232.3788</v>
      </c>
      <c r="F13" s="337">
        <v>22601.161200000002</v>
      </c>
      <c r="G13" s="337">
        <v>989.22360000000003</v>
      </c>
      <c r="H13" s="337">
        <v>4029.4440000000004</v>
      </c>
      <c r="I13" s="337">
        <v>0</v>
      </c>
      <c r="J13" s="337">
        <v>0</v>
      </c>
      <c r="K13" s="337">
        <v>0</v>
      </c>
      <c r="L13" s="337">
        <v>0</v>
      </c>
      <c r="M13" s="337">
        <v>0</v>
      </c>
      <c r="N13" s="337">
        <v>4952.9808000000003</v>
      </c>
      <c r="O13" s="337">
        <v>0</v>
      </c>
      <c r="P13" s="337">
        <v>0</v>
      </c>
      <c r="Q13" s="337">
        <v>1813.74</v>
      </c>
      <c r="R13" s="337">
        <v>0</v>
      </c>
      <c r="S13" s="337">
        <v>49563.141600000003</v>
      </c>
    </row>
    <row r="14" spans="1:19" x14ac:dyDescent="0.3">
      <c r="B14" s="174" t="s">
        <v>381</v>
      </c>
      <c r="C14" s="338">
        <v>54543324.769744851</v>
      </c>
      <c r="D14" s="338">
        <v>74586353.751398087</v>
      </c>
      <c r="E14" s="338">
        <v>34945460.895034738</v>
      </c>
      <c r="F14" s="338">
        <v>244342647.86570701</v>
      </c>
      <c r="G14" s="338">
        <v>10694561.735847756</v>
      </c>
      <c r="H14" s="338">
        <v>43562585.46514795</v>
      </c>
      <c r="I14" s="338">
        <v>0</v>
      </c>
      <c r="J14" s="338">
        <v>0</v>
      </c>
      <c r="K14" s="338">
        <v>0</v>
      </c>
      <c r="L14" s="338">
        <v>0</v>
      </c>
      <c r="M14" s="338">
        <v>0</v>
      </c>
      <c r="N14" s="338">
        <v>53547002.863729306</v>
      </c>
      <c r="O14" s="338">
        <v>0</v>
      </c>
      <c r="P14" s="338">
        <v>0</v>
      </c>
      <c r="Q14" s="338">
        <v>19608463.043923043</v>
      </c>
      <c r="R14" s="338">
        <v>0</v>
      </c>
      <c r="S14" s="338">
        <v>535830400.39053273</v>
      </c>
    </row>
    <row r="15" spans="1:19" x14ac:dyDescent="0.3">
      <c r="B15" s="174" t="s">
        <v>206</v>
      </c>
      <c r="C15" s="338">
        <v>49583014.778591998</v>
      </c>
      <c r="D15" s="338">
        <v>67803279.245424002</v>
      </c>
      <c r="E15" s="338">
        <v>31767430.960944001</v>
      </c>
      <c r="F15" s="338">
        <v>222121500.13425604</v>
      </c>
      <c r="G15" s="338">
        <v>9721970.8339680005</v>
      </c>
      <c r="H15" s="338">
        <v>39600892.098720007</v>
      </c>
      <c r="I15" s="338">
        <v>0</v>
      </c>
      <c r="J15" s="338">
        <v>0</v>
      </c>
      <c r="K15" s="338">
        <v>0</v>
      </c>
      <c r="L15" s="338">
        <v>0</v>
      </c>
      <c r="M15" s="338">
        <v>0</v>
      </c>
      <c r="N15" s="338">
        <v>48677300.944704004</v>
      </c>
      <c r="O15" s="338">
        <v>0</v>
      </c>
      <c r="P15" s="338">
        <v>0</v>
      </c>
      <c r="Q15" s="338">
        <v>17825219.071200002</v>
      </c>
      <c r="R15" s="338">
        <v>0</v>
      </c>
      <c r="S15" s="339">
        <v>487100608.06780803</v>
      </c>
    </row>
    <row r="16" spans="1:19" x14ac:dyDescent="0.3">
      <c r="B16" s="173" t="s">
        <v>372</v>
      </c>
      <c r="C16" s="124"/>
      <c r="D16" s="124"/>
      <c r="E16" s="124"/>
      <c r="F16" s="124"/>
      <c r="G16" s="124"/>
      <c r="H16" s="124"/>
      <c r="I16" s="124"/>
      <c r="J16" s="124"/>
      <c r="K16" s="124"/>
      <c r="L16" s="124"/>
      <c r="M16" s="124"/>
      <c r="N16" s="124"/>
      <c r="O16" s="124"/>
      <c r="P16" s="124"/>
      <c r="Q16" s="124"/>
      <c r="R16" s="124"/>
      <c r="S16" s="124"/>
    </row>
    <row r="17" spans="2:19" x14ac:dyDescent="0.3">
      <c r="B17" s="174" t="s">
        <v>521</v>
      </c>
      <c r="C17" s="337">
        <v>1719.1050387937491</v>
      </c>
      <c r="D17" s="337">
        <v>2416.7128806230967</v>
      </c>
      <c r="E17" s="337">
        <v>804.64819851215748</v>
      </c>
      <c r="F17" s="337">
        <v>7397.7805131559244</v>
      </c>
      <c r="G17" s="337">
        <v>1255.8786676319339</v>
      </c>
      <c r="H17" s="337">
        <v>1599.1460183733589</v>
      </c>
      <c r="I17" s="337">
        <v>0</v>
      </c>
      <c r="J17" s="337">
        <v>594.25853192870341</v>
      </c>
      <c r="K17" s="337">
        <v>0</v>
      </c>
      <c r="L17" s="337">
        <v>0</v>
      </c>
      <c r="M17" s="337">
        <v>1048.2572861351043</v>
      </c>
      <c r="N17" s="337">
        <v>1000.273677966948</v>
      </c>
      <c r="O17" s="337">
        <v>0</v>
      </c>
      <c r="P17" s="337">
        <v>0</v>
      </c>
      <c r="Q17" s="337">
        <v>645.93318687902547</v>
      </c>
      <c r="R17" s="337">
        <v>0</v>
      </c>
      <c r="S17" s="337">
        <v>18481.993999999999</v>
      </c>
    </row>
    <row r="18" spans="2:19" x14ac:dyDescent="0.3">
      <c r="B18" s="174" t="s">
        <v>381</v>
      </c>
      <c r="C18" s="338">
        <v>11664196.452417139</v>
      </c>
      <c r="D18" s="338">
        <v>16397493.563542934</v>
      </c>
      <c r="E18" s="338">
        <v>5459570.2128329286</v>
      </c>
      <c r="F18" s="338">
        <v>50194236.692983463</v>
      </c>
      <c r="G18" s="338">
        <v>8521186.995029375</v>
      </c>
      <c r="H18" s="338">
        <v>10850269.700503973</v>
      </c>
      <c r="I18" s="338">
        <v>0</v>
      </c>
      <c r="J18" s="338">
        <v>4032067.9094775291</v>
      </c>
      <c r="K18" s="338">
        <v>0</v>
      </c>
      <c r="L18" s="338">
        <v>0</v>
      </c>
      <c r="M18" s="338">
        <v>7112467.6167181274</v>
      </c>
      <c r="N18" s="338">
        <v>6786896.9159528594</v>
      </c>
      <c r="O18" s="338">
        <v>0</v>
      </c>
      <c r="P18" s="338">
        <v>0</v>
      </c>
      <c r="Q18" s="338">
        <v>4382682.5103016626</v>
      </c>
      <c r="R18" s="338">
        <v>0</v>
      </c>
      <c r="S18" s="338">
        <v>125401068.56975998</v>
      </c>
    </row>
    <row r="19" spans="2:19" x14ac:dyDescent="0.3">
      <c r="B19" s="174" t="s">
        <v>206</v>
      </c>
      <c r="C19" s="338">
        <v>12528250.952480419</v>
      </c>
      <c r="D19" s="338">
        <v>17612178.875226095</v>
      </c>
      <c r="E19" s="338">
        <v>5864001.5193574484</v>
      </c>
      <c r="F19" s="338">
        <v>53912500.207211763</v>
      </c>
      <c r="G19" s="338">
        <v>9152415.215419136</v>
      </c>
      <c r="H19" s="338">
        <v>11654030.54248447</v>
      </c>
      <c r="I19" s="338">
        <v>0</v>
      </c>
      <c r="J19" s="338">
        <v>4330753.4156722436</v>
      </c>
      <c r="K19" s="338">
        <v>0</v>
      </c>
      <c r="L19" s="338">
        <v>0</v>
      </c>
      <c r="M19" s="338">
        <v>7639341.4288876858</v>
      </c>
      <c r="N19" s="338">
        <v>7289653.2648893036</v>
      </c>
      <c r="O19" s="338">
        <v>0</v>
      </c>
      <c r="P19" s="338">
        <v>0</v>
      </c>
      <c r="Q19" s="338">
        <v>4707340.6692089606</v>
      </c>
      <c r="R19" s="338">
        <v>0</v>
      </c>
      <c r="S19" s="338">
        <v>134690466.09083751</v>
      </c>
    </row>
    <row r="20" spans="2:19" x14ac:dyDescent="0.3">
      <c r="B20" s="173" t="s">
        <v>526</v>
      </c>
      <c r="C20" s="124"/>
      <c r="D20" s="124"/>
      <c r="E20" s="124"/>
      <c r="F20" s="124"/>
      <c r="G20" s="124"/>
      <c r="H20" s="124"/>
      <c r="I20" s="124"/>
      <c r="J20" s="124"/>
      <c r="K20" s="124"/>
      <c r="L20" s="124"/>
      <c r="M20" s="124"/>
      <c r="N20" s="124"/>
      <c r="O20" s="124"/>
      <c r="P20" s="124"/>
      <c r="Q20" s="124"/>
      <c r="R20" s="124"/>
      <c r="S20" s="124"/>
    </row>
    <row r="21" spans="2:19" x14ac:dyDescent="0.3">
      <c r="B21" s="174" t="s">
        <v>521</v>
      </c>
      <c r="C21" s="337">
        <v>395.44119999999998</v>
      </c>
      <c r="D21" s="337">
        <v>3288.866</v>
      </c>
      <c r="E21" s="337">
        <v>389.61160000000001</v>
      </c>
      <c r="F21" s="337">
        <v>14471.982</v>
      </c>
      <c r="G21" s="337">
        <v>245.81479999999999</v>
      </c>
      <c r="H21" s="337">
        <v>1151.346</v>
      </c>
      <c r="I21" s="337">
        <v>0</v>
      </c>
      <c r="J21" s="337">
        <v>384.75360000000001</v>
      </c>
      <c r="K21" s="337">
        <v>0</v>
      </c>
      <c r="L21" s="337">
        <v>2352.2436000000002</v>
      </c>
      <c r="M21" s="337">
        <v>174.88800000000001</v>
      </c>
      <c r="N21" s="337">
        <v>1769.2836</v>
      </c>
      <c r="O21" s="337">
        <v>616.96600000000001</v>
      </c>
      <c r="P21" s="337">
        <v>0</v>
      </c>
      <c r="Q21" s="337">
        <v>196.26320000000001</v>
      </c>
      <c r="R21" s="337">
        <v>0</v>
      </c>
      <c r="S21" s="337">
        <v>25437.459600000002</v>
      </c>
    </row>
    <row r="22" spans="2:19" x14ac:dyDescent="0.3">
      <c r="B22" s="174" t="s">
        <v>381</v>
      </c>
      <c r="C22" s="338">
        <v>2400320.5621437836</v>
      </c>
      <c r="D22" s="338">
        <v>19963354.061072994</v>
      </c>
      <c r="E22" s="338">
        <v>2364935.0010310989</v>
      </c>
      <c r="F22" s="338">
        <v>87844655.462239951</v>
      </c>
      <c r="G22" s="338">
        <v>1492091.1602515413</v>
      </c>
      <c r="H22" s="338">
        <v>6988648.3197552422</v>
      </c>
      <c r="I22" s="338">
        <v>0</v>
      </c>
      <c r="J22" s="338">
        <v>2335447.0334371952</v>
      </c>
      <c r="K22" s="338">
        <v>0</v>
      </c>
      <c r="L22" s="338">
        <v>14278073.908968307</v>
      </c>
      <c r="M22" s="338">
        <v>1061566.8333805432</v>
      </c>
      <c r="N22" s="338">
        <v>10739517.797699828</v>
      </c>
      <c r="O22" s="338">
        <v>3744971.884425805</v>
      </c>
      <c r="P22" s="338">
        <v>0</v>
      </c>
      <c r="Q22" s="338">
        <v>1191313.8907937207</v>
      </c>
      <c r="R22" s="338">
        <v>0</v>
      </c>
      <c r="S22" s="338">
        <v>154404895.91520002</v>
      </c>
    </row>
    <row r="23" spans="2:19" x14ac:dyDescent="0.3">
      <c r="B23" s="174" t="s">
        <v>206</v>
      </c>
      <c r="C23" s="338" t="s">
        <v>527</v>
      </c>
      <c r="D23" s="338" t="s">
        <v>527</v>
      </c>
      <c r="E23" s="338" t="s">
        <v>527</v>
      </c>
      <c r="F23" s="338" t="s">
        <v>527</v>
      </c>
      <c r="G23" s="338" t="s">
        <v>527</v>
      </c>
      <c r="H23" s="338" t="s">
        <v>527</v>
      </c>
      <c r="I23" s="338" t="s">
        <v>527</v>
      </c>
      <c r="J23" s="338" t="s">
        <v>527</v>
      </c>
      <c r="K23" s="338" t="s">
        <v>527</v>
      </c>
      <c r="L23" s="338" t="s">
        <v>527</v>
      </c>
      <c r="M23" s="338" t="s">
        <v>527</v>
      </c>
      <c r="N23" s="338" t="s">
        <v>527</v>
      </c>
      <c r="O23" s="338" t="s">
        <v>527</v>
      </c>
      <c r="P23" s="338" t="s">
        <v>527</v>
      </c>
      <c r="Q23" s="338" t="s">
        <v>527</v>
      </c>
      <c r="R23" s="338" t="s">
        <v>527</v>
      </c>
      <c r="S23" s="338" t="s">
        <v>527</v>
      </c>
    </row>
    <row r="24" spans="2:19" x14ac:dyDescent="0.3">
      <c r="B24" s="173" t="s">
        <v>373</v>
      </c>
      <c r="C24" s="124"/>
      <c r="D24" s="124"/>
      <c r="E24" s="124"/>
      <c r="F24" s="124"/>
      <c r="G24" s="124"/>
      <c r="H24" s="124"/>
      <c r="I24" s="124"/>
      <c r="J24" s="124"/>
      <c r="K24" s="124"/>
      <c r="L24" s="124"/>
      <c r="M24" s="124"/>
      <c r="N24" s="124"/>
      <c r="O24" s="124"/>
      <c r="P24" s="124"/>
      <c r="Q24" s="124"/>
      <c r="R24" s="124"/>
      <c r="S24" s="124"/>
    </row>
    <row r="25" spans="2:19" x14ac:dyDescent="0.3">
      <c r="B25" s="174" t="s">
        <v>521</v>
      </c>
      <c r="C25" s="340">
        <v>892.06400000000008</v>
      </c>
      <c r="D25" s="340">
        <v>691.89800000000002</v>
      </c>
      <c r="E25" s="340">
        <v>316.24400000000003</v>
      </c>
      <c r="F25" s="340">
        <v>3022.598</v>
      </c>
      <c r="G25" s="340">
        <v>458.82800000000003</v>
      </c>
      <c r="H25" s="340">
        <v>605.98199999999997</v>
      </c>
      <c r="I25" s="340">
        <v>442.37600000000003</v>
      </c>
      <c r="J25" s="340">
        <v>289.738</v>
      </c>
      <c r="K25" s="340">
        <v>242.21</v>
      </c>
      <c r="L25" s="340">
        <v>760.44799999999998</v>
      </c>
      <c r="M25" s="340">
        <v>392.10599999999999</v>
      </c>
      <c r="N25" s="340">
        <v>754.05000000000007</v>
      </c>
      <c r="O25" s="340">
        <v>403.07400000000001</v>
      </c>
      <c r="P25" s="340">
        <v>0</v>
      </c>
      <c r="Q25" s="340">
        <v>0</v>
      </c>
      <c r="R25" s="340">
        <v>0</v>
      </c>
      <c r="S25" s="340">
        <v>9271.6160000000018</v>
      </c>
    </row>
    <row r="26" spans="2:19" x14ac:dyDescent="0.3">
      <c r="B26" s="174" t="s">
        <v>381</v>
      </c>
      <c r="C26" s="338">
        <v>4515592.2854399998</v>
      </c>
      <c r="D26" s="338">
        <v>3502360.0000799997</v>
      </c>
      <c r="E26" s="338">
        <v>1600814.4782399999</v>
      </c>
      <c r="F26" s="338">
        <v>15300270.172079997</v>
      </c>
      <c r="G26" s="338">
        <v>2322568.9828799996</v>
      </c>
      <c r="H26" s="338">
        <v>3067456.6447199993</v>
      </c>
      <c r="I26" s="338">
        <v>2239289.6169599998</v>
      </c>
      <c r="J26" s="338">
        <v>1466642.1664799997</v>
      </c>
      <c r="K26" s="338">
        <v>1226057.3315999999</v>
      </c>
      <c r="L26" s="338">
        <v>3849357.3580799992</v>
      </c>
      <c r="M26" s="338">
        <v>1984824.8877599996</v>
      </c>
      <c r="N26" s="338">
        <v>3816970.9379999996</v>
      </c>
      <c r="O26" s="338">
        <v>2040344.4650399997</v>
      </c>
      <c r="P26" s="338">
        <v>0</v>
      </c>
      <c r="Q26" s="338">
        <v>0</v>
      </c>
      <c r="R26" s="338">
        <v>0</v>
      </c>
      <c r="S26" s="338">
        <v>46932549.327360004</v>
      </c>
    </row>
    <row r="27" spans="2:19" x14ac:dyDescent="0.3">
      <c r="B27" s="174" t="s">
        <v>206</v>
      </c>
      <c r="C27" s="339">
        <v>4139855.0933099338</v>
      </c>
      <c r="D27" s="339">
        <v>3210932.6902004299</v>
      </c>
      <c r="E27" s="339">
        <v>1467612.5638168412</v>
      </c>
      <c r="F27" s="339">
        <v>14027152.452434374</v>
      </c>
      <c r="G27" s="339">
        <v>2129310.7139770351</v>
      </c>
      <c r="H27" s="339">
        <v>2812217.1381808254</v>
      </c>
      <c r="I27" s="339">
        <v>2052960.92742009</v>
      </c>
      <c r="J27" s="339">
        <v>1344604.5743639844</v>
      </c>
      <c r="K27" s="339">
        <v>1124038.5243105865</v>
      </c>
      <c r="L27" s="339">
        <v>3529056.8008543691</v>
      </c>
      <c r="M27" s="339">
        <v>1819669.9129405341</v>
      </c>
      <c r="N27" s="339">
        <v>3499365.2171933353</v>
      </c>
      <c r="O27" s="339">
        <v>1870569.7706451644</v>
      </c>
      <c r="P27" s="339">
        <v>0</v>
      </c>
      <c r="Q27" s="339">
        <v>0</v>
      </c>
      <c r="R27" s="339">
        <v>0</v>
      </c>
      <c r="S27" s="339">
        <v>43027346.379647516</v>
      </c>
    </row>
  </sheetData>
  <pageMargins left="0.5" right="0.5" top="0.5" bottom="0.5" header="0.3" footer="0.3"/>
  <pageSetup paperSize="5" scale="56" orientation="landscape" horizontalDpi="1200" verticalDpi="1200" r:id="rId1"/>
  <headerFooter>
    <oddFooter>&amp;L&amp;8OneCare Vermont&amp;R&amp;8&amp;F, &amp;A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JO27"/>
  <sheetViews>
    <sheetView zoomScaleNormal="100" workbookViewId="0">
      <selection activeCell="A12" sqref="A12"/>
    </sheetView>
  </sheetViews>
  <sheetFormatPr defaultRowHeight="16.5" x14ac:dyDescent="0.3"/>
  <cols>
    <col min="1" max="1" width="3.140625" style="12" customWidth="1"/>
    <col min="2" max="2" width="24.5703125" customWidth="1"/>
    <col min="3" max="3" width="1.42578125" customWidth="1"/>
    <col min="4" max="4" width="16" customWidth="1"/>
    <col min="5" max="5" width="21.140625" customWidth="1"/>
    <col min="6" max="6" width="14.85546875" customWidth="1"/>
    <col min="7" max="7" width="8.85546875" customWidth="1"/>
    <col min="8" max="8" width="10.140625" customWidth="1"/>
    <col min="9" max="9" width="16.140625" customWidth="1"/>
    <col min="10" max="10" width="14.140625" customWidth="1"/>
    <col min="13" max="13" width="16.28515625" bestFit="1" customWidth="1"/>
    <col min="14" max="14" width="15.28515625" bestFit="1" customWidth="1"/>
  </cols>
  <sheetData>
    <row r="1" spans="1:275" s="15" customFormat="1" x14ac:dyDescent="0.3">
      <c r="A1" s="12"/>
      <c r="B1" s="13" t="s">
        <v>312</v>
      </c>
      <c r="C1" s="13"/>
      <c r="D1" s="14"/>
      <c r="E1" s="13"/>
      <c r="F1" s="13"/>
      <c r="G1" s="13"/>
      <c r="H1" s="13"/>
      <c r="I1" s="13"/>
    </row>
    <row r="2" spans="1:275" s="15" customFormat="1" x14ac:dyDescent="0.3">
      <c r="A2" s="12"/>
      <c r="B2" s="13" t="s">
        <v>383</v>
      </c>
      <c r="C2" s="13"/>
      <c r="D2" s="14"/>
      <c r="E2" s="13"/>
      <c r="F2" s="13"/>
      <c r="G2" s="13"/>
      <c r="H2" s="13"/>
      <c r="I2" s="13"/>
    </row>
    <row r="3" spans="1:275" s="15" customFormat="1" x14ac:dyDescent="0.3">
      <c r="A3" s="12"/>
      <c r="B3" s="140"/>
      <c r="C3" s="140"/>
      <c r="D3" s="152"/>
      <c r="E3" s="140"/>
      <c r="F3" s="140"/>
      <c r="G3" s="140"/>
      <c r="H3" s="140"/>
      <c r="I3" s="140"/>
      <c r="J3" s="150"/>
      <c r="K3" s="151"/>
      <c r="L3" s="151"/>
      <c r="M3" s="151"/>
      <c r="N3" s="151"/>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c r="JH3" s="10"/>
      <c r="JI3" s="10"/>
      <c r="JJ3" s="10"/>
      <c r="JK3" s="10"/>
      <c r="JL3" s="10"/>
      <c r="JM3" s="10"/>
      <c r="JN3" s="10"/>
      <c r="JO3" s="10"/>
    </row>
    <row r="4" spans="1:275" x14ac:dyDescent="0.3">
      <c r="B4" s="141"/>
      <c r="C4" s="148"/>
      <c r="D4" s="649" t="s">
        <v>374</v>
      </c>
      <c r="E4" s="649"/>
      <c r="F4" s="649" t="s">
        <v>375</v>
      </c>
      <c r="G4" s="649"/>
      <c r="H4" s="649"/>
      <c r="I4" s="649"/>
      <c r="J4" s="148"/>
      <c r="K4" s="147"/>
      <c r="L4" s="147"/>
      <c r="M4" s="147"/>
      <c r="N4" s="147"/>
    </row>
    <row r="5" spans="1:275" ht="71.25" x14ac:dyDescent="0.3">
      <c r="B5" s="142" t="s">
        <v>57</v>
      </c>
      <c r="C5" s="146"/>
      <c r="D5" s="153" t="s">
        <v>58</v>
      </c>
      <c r="E5" s="153" t="s">
        <v>59</v>
      </c>
      <c r="F5" s="153" t="s">
        <v>60</v>
      </c>
      <c r="G5" s="153" t="s">
        <v>61</v>
      </c>
      <c r="H5" s="153" t="s">
        <v>62</v>
      </c>
      <c r="I5" s="153" t="s">
        <v>63</v>
      </c>
      <c r="J5" s="153" t="s">
        <v>64</v>
      </c>
      <c r="K5" s="147"/>
      <c r="L5" s="147"/>
      <c r="M5" s="147"/>
      <c r="N5" s="147"/>
    </row>
    <row r="6" spans="1:275" x14ac:dyDescent="0.3">
      <c r="B6" s="143" t="s">
        <v>528</v>
      </c>
      <c r="C6" s="148"/>
      <c r="D6" s="343">
        <v>818.99000000000012</v>
      </c>
      <c r="E6" s="341">
        <v>594757.69920000003</v>
      </c>
      <c r="F6" s="343">
        <v>882.13049999999998</v>
      </c>
      <c r="G6" s="344">
        <v>4.3499999999999997E-2</v>
      </c>
      <c r="H6" s="346">
        <v>920.50317675000008</v>
      </c>
      <c r="I6" s="341">
        <v>700836.43017599999</v>
      </c>
      <c r="J6" s="156">
        <f>H6/D6-1</f>
        <v>0.12394922618102777</v>
      </c>
      <c r="K6" s="147"/>
      <c r="L6" s="147"/>
      <c r="M6" s="147"/>
      <c r="N6" s="147"/>
    </row>
    <row r="7" spans="1:275" x14ac:dyDescent="0.3">
      <c r="B7" s="143" t="s">
        <v>529</v>
      </c>
      <c r="C7" s="148"/>
      <c r="D7" s="343">
        <v>258.48319306350066</v>
      </c>
      <c r="E7" s="341">
        <v>923202.9600000002</v>
      </c>
      <c r="F7" s="343">
        <v>269.18383510563552</v>
      </c>
      <c r="G7" s="345">
        <v>1.6E-2</v>
      </c>
      <c r="H7" s="346">
        <v>273.4907764673257</v>
      </c>
      <c r="I7" s="341">
        <v>960131.07839999988</v>
      </c>
      <c r="J7" s="156">
        <f t="shared" ref="J7:J13" si="0">H7/D7-1</f>
        <v>5.8060190397517086E-2</v>
      </c>
      <c r="K7" s="147"/>
      <c r="L7" s="147"/>
      <c r="M7" s="147"/>
      <c r="N7" s="147"/>
    </row>
    <row r="8" spans="1:275" x14ac:dyDescent="0.3">
      <c r="B8" s="143" t="s">
        <v>530</v>
      </c>
      <c r="C8" s="148"/>
      <c r="D8" s="343">
        <v>229.54382084837346</v>
      </c>
      <c r="E8" s="341">
        <v>237363.02399999998</v>
      </c>
      <c r="F8" s="343">
        <v>243.65693571941947</v>
      </c>
      <c r="G8" s="345">
        <v>1.6E-2</v>
      </c>
      <c r="H8" s="346">
        <v>247.55544669093018</v>
      </c>
      <c r="I8" s="341">
        <v>242110.28447999997</v>
      </c>
      <c r="J8" s="156">
        <f t="shared" si="0"/>
        <v>7.8467047276582491E-2</v>
      </c>
      <c r="K8" s="147"/>
      <c r="L8" s="147"/>
      <c r="M8" s="147"/>
      <c r="N8" s="147"/>
    </row>
    <row r="9" spans="1:275" x14ac:dyDescent="0.3">
      <c r="B9" s="143" t="s">
        <v>531</v>
      </c>
      <c r="C9" s="148"/>
      <c r="D9" s="343">
        <v>607.30489943724649</v>
      </c>
      <c r="E9" s="341">
        <v>221783.92799999999</v>
      </c>
      <c r="F9" s="631"/>
      <c r="G9" s="632"/>
      <c r="H9" s="631"/>
      <c r="I9" s="633"/>
      <c r="J9" s="156">
        <f t="shared" si="0"/>
        <v>-1</v>
      </c>
      <c r="K9" s="147"/>
      <c r="L9" s="147"/>
      <c r="M9" s="147"/>
      <c r="N9" s="147"/>
    </row>
    <row r="10" spans="1:275" x14ac:dyDescent="0.3">
      <c r="B10" s="143" t="s">
        <v>532</v>
      </c>
      <c r="C10" s="148"/>
      <c r="D10" s="342" t="s">
        <v>527</v>
      </c>
      <c r="E10" s="341">
        <v>305249.51520000002</v>
      </c>
      <c r="F10" s="631"/>
      <c r="G10" s="632"/>
      <c r="H10" s="631"/>
      <c r="I10" s="633"/>
      <c r="J10" s="156">
        <v>-1</v>
      </c>
      <c r="K10" s="147"/>
      <c r="L10" s="147"/>
      <c r="M10" s="147"/>
      <c r="N10" s="147"/>
    </row>
    <row r="11" spans="1:275" x14ac:dyDescent="0.3">
      <c r="B11" s="143" t="s">
        <v>533</v>
      </c>
      <c r="C11" s="148"/>
      <c r="D11" s="343">
        <v>386.73001538285871</v>
      </c>
      <c r="E11" s="341">
        <v>111259.39200000002</v>
      </c>
      <c r="F11" s="631"/>
      <c r="G11" s="632"/>
      <c r="H11" s="631"/>
      <c r="I11" s="633"/>
      <c r="J11" s="156">
        <f t="shared" si="0"/>
        <v>-1</v>
      </c>
      <c r="K11" s="147"/>
      <c r="L11" s="147"/>
      <c r="M11" s="147"/>
      <c r="N11" s="147"/>
    </row>
    <row r="12" spans="1:275" x14ac:dyDescent="0.3">
      <c r="B12" s="144" t="s">
        <v>380</v>
      </c>
      <c r="C12" s="148"/>
      <c r="D12" s="154"/>
      <c r="E12" s="154"/>
      <c r="F12" s="154"/>
      <c r="G12" s="154"/>
      <c r="H12" s="346">
        <f t="shared" ref="H12:H13" si="1">F12*(1+G12)</f>
        <v>0</v>
      </c>
      <c r="I12" s="154"/>
      <c r="J12" s="156" t="e">
        <f t="shared" si="0"/>
        <v>#DIV/0!</v>
      </c>
      <c r="K12" s="147"/>
      <c r="L12" s="147"/>
      <c r="M12" s="147"/>
      <c r="N12" s="147"/>
    </row>
    <row r="13" spans="1:275" x14ac:dyDescent="0.3">
      <c r="B13" s="145" t="s">
        <v>65</v>
      </c>
      <c r="C13" s="148"/>
      <c r="D13" s="149"/>
      <c r="E13" s="149"/>
      <c r="F13" s="141"/>
      <c r="G13" s="141"/>
      <c r="H13" s="346">
        <f t="shared" si="1"/>
        <v>0</v>
      </c>
      <c r="I13" s="149"/>
      <c r="J13" s="156" t="e">
        <f t="shared" si="0"/>
        <v>#DIV/0!</v>
      </c>
      <c r="K13" s="147"/>
      <c r="L13" s="147"/>
      <c r="M13" s="147"/>
      <c r="N13" s="147"/>
    </row>
    <row r="14" spans="1:275" x14ac:dyDescent="0.3">
      <c r="B14" s="141"/>
      <c r="C14" s="141"/>
      <c r="D14" s="141"/>
      <c r="E14" s="141"/>
      <c r="F14" s="141"/>
      <c r="G14" s="141"/>
      <c r="H14" s="149"/>
      <c r="I14" s="149"/>
      <c r="J14" s="149"/>
      <c r="K14" s="147"/>
      <c r="L14" s="147"/>
      <c r="M14" s="147"/>
      <c r="N14" s="147"/>
    </row>
    <row r="15" spans="1:275" x14ac:dyDescent="0.3">
      <c r="B15" s="138"/>
      <c r="C15" s="138"/>
      <c r="D15" s="138"/>
      <c r="E15" s="138"/>
      <c r="F15" s="138"/>
      <c r="G15" s="138"/>
      <c r="H15" s="138"/>
      <c r="I15" s="579"/>
      <c r="J15" s="138"/>
    </row>
    <row r="16" spans="1:275" x14ac:dyDescent="0.3">
      <c r="B16" s="138"/>
      <c r="C16" s="138"/>
      <c r="D16" s="155"/>
      <c r="E16" s="139" t="s">
        <v>66</v>
      </c>
      <c r="F16" s="138"/>
      <c r="G16" s="138"/>
      <c r="H16" s="138"/>
      <c r="I16" s="138"/>
      <c r="J16" s="138"/>
    </row>
    <row r="17" spans="2:11" x14ac:dyDescent="0.3">
      <c r="B17" s="8" t="s">
        <v>67</v>
      </c>
    </row>
    <row r="18" spans="2:11" ht="29.1" customHeight="1" x14ac:dyDescent="0.3">
      <c r="B18" s="691" t="s">
        <v>68</v>
      </c>
      <c r="C18" s="691"/>
      <c r="D18" s="691"/>
      <c r="E18" s="691"/>
      <c r="F18" s="691"/>
      <c r="G18" s="691"/>
      <c r="H18" s="691"/>
      <c r="I18" s="691"/>
      <c r="J18" s="691"/>
      <c r="K18" s="691"/>
    </row>
    <row r="19" spans="2:11" x14ac:dyDescent="0.3">
      <c r="B19" s="692" t="s">
        <v>69</v>
      </c>
      <c r="D19" s="19"/>
    </row>
    <row r="20" spans="2:11" x14ac:dyDescent="0.3">
      <c r="B20" s="692" t="s">
        <v>70</v>
      </c>
      <c r="D20" s="19"/>
    </row>
    <row r="21" spans="2:11" x14ac:dyDescent="0.3">
      <c r="B21" s="692" t="s">
        <v>71</v>
      </c>
      <c r="D21" s="19"/>
    </row>
    <row r="22" spans="2:11" x14ac:dyDescent="0.3">
      <c r="B22" s="692" t="s">
        <v>72</v>
      </c>
      <c r="D22" s="19"/>
    </row>
    <row r="23" spans="2:11" x14ac:dyDescent="0.3">
      <c r="B23" s="692" t="s">
        <v>73</v>
      </c>
      <c r="D23" s="19"/>
    </row>
    <row r="24" spans="2:11" ht="32.1" customHeight="1" x14ac:dyDescent="0.3">
      <c r="B24" s="693" t="s">
        <v>74</v>
      </c>
      <c r="C24" s="693"/>
      <c r="D24" s="693"/>
      <c r="E24" s="693"/>
      <c r="F24" s="693"/>
      <c r="G24" s="693"/>
      <c r="H24" s="693"/>
      <c r="I24" s="693"/>
      <c r="J24" s="693"/>
      <c r="K24" s="693"/>
    </row>
    <row r="25" spans="2:11" x14ac:dyDescent="0.3">
      <c r="B25" s="19"/>
      <c r="D25" s="19"/>
    </row>
    <row r="26" spans="2:11" x14ac:dyDescent="0.3">
      <c r="B26" s="692" t="s">
        <v>534</v>
      </c>
    </row>
    <row r="27" spans="2:11" x14ac:dyDescent="0.3">
      <c r="B27" s="692" t="s">
        <v>535</v>
      </c>
    </row>
  </sheetData>
  <mergeCells count="4">
    <mergeCell ref="D4:E4"/>
    <mergeCell ref="F4:I4"/>
    <mergeCell ref="B18:K18"/>
    <mergeCell ref="B24:K24"/>
  </mergeCells>
  <pageMargins left="0.5" right="0.5" top="0.5" bottom="0.5" header="0.3" footer="0.3"/>
  <pageSetup scale="56" fitToHeight="0" orientation="landscape" r:id="rId1"/>
  <headerFooter>
    <oddFooter>&amp;L&amp;8OneCare Vermont&amp;R&amp;8&amp;F, &amp;A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T24"/>
  <sheetViews>
    <sheetView zoomScaleNormal="100" workbookViewId="0">
      <selection activeCell="A12" sqref="A12"/>
    </sheetView>
  </sheetViews>
  <sheetFormatPr defaultRowHeight="16.5" x14ac:dyDescent="0.3"/>
  <cols>
    <col min="1" max="1" width="8.85546875" style="12"/>
    <col min="2" max="2" width="22.7109375" customWidth="1"/>
    <col min="3" max="5" width="7" bestFit="1" customWidth="1"/>
    <col min="6" max="6" width="8" bestFit="1" customWidth="1"/>
    <col min="7" max="15" width="7" bestFit="1" customWidth="1"/>
    <col min="16" max="16" width="5.140625" bestFit="1" customWidth="1"/>
    <col min="17" max="17" width="7" bestFit="1" customWidth="1"/>
    <col min="18" max="18" width="5.42578125" style="272" bestFit="1" customWidth="1"/>
    <col min="19" max="19" width="12.140625" bestFit="1" customWidth="1"/>
    <col min="20" max="20" width="11.140625" bestFit="1" customWidth="1"/>
  </cols>
  <sheetData>
    <row r="1" spans="1:19" s="15" customFormat="1" x14ac:dyDescent="0.3">
      <c r="A1" s="12"/>
      <c r="B1" s="13" t="s">
        <v>312</v>
      </c>
      <c r="C1" s="13"/>
      <c r="D1" s="14"/>
      <c r="E1" s="13"/>
      <c r="F1" s="13"/>
      <c r="G1" s="13"/>
      <c r="H1" s="13"/>
      <c r="I1" s="13"/>
    </row>
    <row r="2" spans="1:19" s="15" customFormat="1" x14ac:dyDescent="0.3">
      <c r="A2" s="12"/>
      <c r="B2" s="13" t="s">
        <v>384</v>
      </c>
      <c r="C2" s="13"/>
      <c r="D2" s="14"/>
      <c r="E2" s="13"/>
      <c r="F2" s="13"/>
      <c r="G2" s="13"/>
      <c r="H2" s="13"/>
      <c r="I2" s="13"/>
    </row>
    <row r="3" spans="1:19" x14ac:dyDescent="0.3">
      <c r="B3" s="138"/>
    </row>
    <row r="4" spans="1:19" ht="136.5" x14ac:dyDescent="0.3">
      <c r="B4" s="138"/>
      <c r="C4" s="175" t="s">
        <v>22</v>
      </c>
      <c r="D4" s="175" t="s">
        <v>23</v>
      </c>
      <c r="E4" s="175" t="s">
        <v>24</v>
      </c>
      <c r="F4" s="175" t="s">
        <v>25</v>
      </c>
      <c r="G4" s="175" t="s">
        <v>26</v>
      </c>
      <c r="H4" s="175" t="s">
        <v>27</v>
      </c>
      <c r="I4" s="175" t="s">
        <v>28</v>
      </c>
      <c r="J4" s="175" t="s">
        <v>29</v>
      </c>
      <c r="K4" s="175" t="s">
        <v>30</v>
      </c>
      <c r="L4" s="175" t="s">
        <v>31</v>
      </c>
      <c r="M4" s="175" t="s">
        <v>32</v>
      </c>
      <c r="N4" s="175" t="s">
        <v>33</v>
      </c>
      <c r="O4" s="175" t="s">
        <v>34</v>
      </c>
      <c r="P4" s="175" t="s">
        <v>35</v>
      </c>
      <c r="Q4" s="175" t="s">
        <v>36</v>
      </c>
      <c r="R4" s="336" t="s">
        <v>520</v>
      </c>
      <c r="S4" s="176" t="s">
        <v>392</v>
      </c>
    </row>
    <row r="5" spans="1:19" x14ac:dyDescent="0.3">
      <c r="B5" s="179" t="s">
        <v>536</v>
      </c>
      <c r="C5" s="171"/>
      <c r="D5" s="171"/>
      <c r="E5" s="171"/>
      <c r="F5" s="171"/>
      <c r="G5" s="171"/>
      <c r="H5" s="171"/>
      <c r="I5" s="171"/>
      <c r="J5" s="171"/>
      <c r="K5" s="171"/>
      <c r="L5" s="171"/>
      <c r="M5" s="171"/>
      <c r="N5" s="171"/>
      <c r="O5" s="171"/>
      <c r="P5" s="171"/>
      <c r="Q5" s="171"/>
      <c r="R5" s="171"/>
      <c r="S5" s="3"/>
    </row>
    <row r="6" spans="1:19" x14ac:dyDescent="0.3">
      <c r="B6" s="174" t="s">
        <v>521</v>
      </c>
      <c r="C6" s="347">
        <v>5226.8881600000004</v>
      </c>
      <c r="D6" s="347">
        <v>6225.4462400000011</v>
      </c>
      <c r="E6" s="347">
        <v>3366.7337600000005</v>
      </c>
      <c r="F6" s="347">
        <v>19729.292960000002</v>
      </c>
      <c r="G6" s="347">
        <v>3042.2995200000005</v>
      </c>
      <c r="H6" s="347">
        <v>4307.981600000001</v>
      </c>
      <c r="I6" s="347">
        <v>3497.8673600000002</v>
      </c>
      <c r="J6" s="347">
        <v>4150.6212800000003</v>
      </c>
      <c r="K6" s="347">
        <v>3410.4449600000003</v>
      </c>
      <c r="L6" s="347">
        <v>8345.9251199999999</v>
      </c>
      <c r="M6" s="347">
        <v>4601.3323200000004</v>
      </c>
      <c r="N6" s="347">
        <v>6771.3505600000008</v>
      </c>
      <c r="O6" s="347">
        <v>6106.9403200000006</v>
      </c>
      <c r="P6" s="347">
        <v>0</v>
      </c>
      <c r="Q6" s="347">
        <v>1227.7990400000001</v>
      </c>
      <c r="R6" s="347">
        <v>0</v>
      </c>
      <c r="S6" s="348">
        <v>80010.923200000005</v>
      </c>
    </row>
    <row r="7" spans="1:19" x14ac:dyDescent="0.3">
      <c r="B7" s="174" t="s">
        <v>381</v>
      </c>
      <c r="C7" s="349" t="s">
        <v>522</v>
      </c>
      <c r="D7" s="349" t="s">
        <v>522</v>
      </c>
      <c r="E7" s="349" t="s">
        <v>522</v>
      </c>
      <c r="F7" s="349" t="s">
        <v>522</v>
      </c>
      <c r="G7" s="349" t="s">
        <v>522</v>
      </c>
      <c r="H7" s="349" t="s">
        <v>522</v>
      </c>
      <c r="I7" s="349" t="s">
        <v>522</v>
      </c>
      <c r="J7" s="349" t="s">
        <v>522</v>
      </c>
      <c r="K7" s="349" t="s">
        <v>522</v>
      </c>
      <c r="L7" s="349" t="s">
        <v>522</v>
      </c>
      <c r="M7" s="349" t="s">
        <v>522</v>
      </c>
      <c r="N7" s="349" t="s">
        <v>522</v>
      </c>
      <c r="O7" s="349" t="s">
        <v>522</v>
      </c>
      <c r="P7" s="349" t="s">
        <v>522</v>
      </c>
      <c r="Q7" s="349" t="s">
        <v>522</v>
      </c>
      <c r="R7" s="349" t="s">
        <v>522</v>
      </c>
      <c r="S7" s="350">
        <v>262586994.14202678</v>
      </c>
    </row>
    <row r="8" spans="1:19" x14ac:dyDescent="0.3">
      <c r="B8" s="351" t="s">
        <v>525</v>
      </c>
      <c r="C8" s="124"/>
      <c r="D8" s="124"/>
      <c r="E8" s="124"/>
      <c r="F8" s="124"/>
      <c r="G8" s="124"/>
      <c r="H8" s="124"/>
      <c r="I8" s="124"/>
      <c r="J8" s="124"/>
      <c r="K8" s="124"/>
      <c r="L8" s="124"/>
      <c r="M8" s="124"/>
      <c r="N8" s="124"/>
      <c r="O8" s="124"/>
      <c r="P8" s="124"/>
      <c r="Q8" s="124"/>
      <c r="R8" s="124"/>
      <c r="S8" s="3"/>
    </row>
    <row r="9" spans="1:19" x14ac:dyDescent="0.3">
      <c r="B9" s="174" t="s">
        <v>521</v>
      </c>
      <c r="C9" s="347">
        <v>1614.7926000000002</v>
      </c>
      <c r="D9" s="347">
        <v>2011.1074800000004</v>
      </c>
      <c r="E9" s="347">
        <v>1019.3676000000002</v>
      </c>
      <c r="F9" s="347">
        <v>4041.2685600000004</v>
      </c>
      <c r="G9" s="347">
        <v>781.19759999999997</v>
      </c>
      <c r="H9" s="347">
        <v>753.56988000000013</v>
      </c>
      <c r="I9" s="347">
        <v>1103.2034400000002</v>
      </c>
      <c r="J9" s="347">
        <v>1262.3010000000002</v>
      </c>
      <c r="K9" s="347">
        <v>630.67416000000003</v>
      </c>
      <c r="L9" s="347">
        <v>2101.6120799999999</v>
      </c>
      <c r="M9" s="347">
        <v>1065.0962400000001</v>
      </c>
      <c r="N9" s="347">
        <v>1605.2658000000001</v>
      </c>
      <c r="O9" s="347">
        <v>1093.6766400000001</v>
      </c>
      <c r="P9" s="347">
        <v>0</v>
      </c>
      <c r="Q9" s="347">
        <v>253.41288</v>
      </c>
      <c r="R9" s="347">
        <v>839.31108000000006</v>
      </c>
      <c r="S9" s="348">
        <v>20175.857040000003</v>
      </c>
    </row>
    <row r="10" spans="1:19" x14ac:dyDescent="0.3">
      <c r="B10" s="174" t="s">
        <v>381</v>
      </c>
      <c r="C10" s="349" t="s">
        <v>522</v>
      </c>
      <c r="D10" s="349" t="s">
        <v>522</v>
      </c>
      <c r="E10" s="349" t="s">
        <v>522</v>
      </c>
      <c r="F10" s="349" t="s">
        <v>522</v>
      </c>
      <c r="G10" s="349" t="s">
        <v>522</v>
      </c>
      <c r="H10" s="349" t="s">
        <v>522</v>
      </c>
      <c r="I10" s="349" t="s">
        <v>522</v>
      </c>
      <c r="J10" s="349" t="s">
        <v>522</v>
      </c>
      <c r="K10" s="349" t="s">
        <v>522</v>
      </c>
      <c r="L10" s="349" t="s">
        <v>522</v>
      </c>
      <c r="M10" s="349" t="s">
        <v>522</v>
      </c>
      <c r="N10" s="349" t="s">
        <v>522</v>
      </c>
      <c r="O10" s="349" t="s">
        <v>522</v>
      </c>
      <c r="P10" s="349" t="s">
        <v>522</v>
      </c>
      <c r="Q10" s="349" t="s">
        <v>522</v>
      </c>
      <c r="R10" s="349" t="s">
        <v>522</v>
      </c>
      <c r="S10" s="350">
        <v>59935719.62291459</v>
      </c>
    </row>
    <row r="11" spans="1:19" x14ac:dyDescent="0.3">
      <c r="B11" s="173" t="s">
        <v>38</v>
      </c>
      <c r="C11" s="337"/>
      <c r="D11" s="337"/>
      <c r="E11" s="337"/>
      <c r="F11" s="337"/>
      <c r="G11" s="337"/>
      <c r="H11" s="337"/>
      <c r="I11" s="337"/>
      <c r="J11" s="337"/>
      <c r="K11" s="337"/>
      <c r="L11" s="337"/>
      <c r="M11" s="337"/>
      <c r="N11" s="337"/>
      <c r="O11" s="337"/>
      <c r="P11" s="337"/>
      <c r="Q11" s="337"/>
      <c r="R11" s="337"/>
      <c r="S11" s="348"/>
    </row>
    <row r="12" spans="1:19" x14ac:dyDescent="0.3">
      <c r="B12" s="174" t="s">
        <v>521</v>
      </c>
      <c r="C12" s="347">
        <v>5196.4925520000006</v>
      </c>
      <c r="D12" s="347">
        <v>7106.0470440000008</v>
      </c>
      <c r="E12" s="347">
        <v>3329.3501640000004</v>
      </c>
      <c r="F12" s="347">
        <v>23279.196036000001</v>
      </c>
      <c r="G12" s="347">
        <v>1018.900308</v>
      </c>
      <c r="H12" s="347">
        <v>4150.3273200000003</v>
      </c>
      <c r="I12" s="347">
        <v>0</v>
      </c>
      <c r="J12" s="347">
        <v>0</v>
      </c>
      <c r="K12" s="347">
        <v>0</v>
      </c>
      <c r="L12" s="347">
        <v>7353</v>
      </c>
      <c r="M12" s="347">
        <v>0</v>
      </c>
      <c r="N12" s="347">
        <v>5101.570224000001</v>
      </c>
      <c r="O12" s="347">
        <v>0</v>
      </c>
      <c r="P12" s="347">
        <v>0</v>
      </c>
      <c r="Q12" s="347">
        <v>1868.1522</v>
      </c>
      <c r="R12" s="347">
        <v>0</v>
      </c>
      <c r="S12" s="348">
        <v>58403.035847999992</v>
      </c>
    </row>
    <row r="13" spans="1:19" x14ac:dyDescent="0.3">
      <c r="B13" s="174" t="s">
        <v>381</v>
      </c>
      <c r="C13" s="349" t="s">
        <v>522</v>
      </c>
      <c r="D13" s="349" t="s">
        <v>522</v>
      </c>
      <c r="E13" s="349" t="s">
        <v>522</v>
      </c>
      <c r="F13" s="349" t="s">
        <v>522</v>
      </c>
      <c r="G13" s="349" t="s">
        <v>522</v>
      </c>
      <c r="H13" s="349" t="s">
        <v>522</v>
      </c>
      <c r="I13" s="349" t="s">
        <v>522</v>
      </c>
      <c r="J13" s="349" t="s">
        <v>522</v>
      </c>
      <c r="K13" s="349" t="s">
        <v>522</v>
      </c>
      <c r="L13" s="349" t="s">
        <v>522</v>
      </c>
      <c r="M13" s="349" t="s">
        <v>522</v>
      </c>
      <c r="N13" s="349" t="s">
        <v>522</v>
      </c>
      <c r="O13" s="349" t="s">
        <v>522</v>
      </c>
      <c r="P13" s="349" t="s">
        <v>522</v>
      </c>
      <c r="Q13" s="349" t="s">
        <v>522</v>
      </c>
      <c r="R13" s="349" t="s">
        <v>522</v>
      </c>
      <c r="S13" s="350">
        <v>653523820.24913752</v>
      </c>
    </row>
    <row r="14" spans="1:19" x14ac:dyDescent="0.3">
      <c r="B14" s="173" t="s">
        <v>372</v>
      </c>
      <c r="C14" s="124"/>
      <c r="D14" s="124"/>
      <c r="E14" s="124"/>
      <c r="F14" s="124"/>
      <c r="G14" s="124"/>
      <c r="H14" s="124"/>
      <c r="I14" s="124"/>
      <c r="J14" s="124"/>
      <c r="K14" s="124"/>
      <c r="L14" s="124"/>
      <c r="M14" s="124"/>
      <c r="N14" s="124"/>
      <c r="O14" s="124"/>
      <c r="P14" s="124"/>
      <c r="Q14" s="124"/>
      <c r="R14" s="124"/>
      <c r="S14" s="3"/>
    </row>
    <row r="15" spans="1:19" x14ac:dyDescent="0.3">
      <c r="B15" s="174" t="s">
        <v>521</v>
      </c>
      <c r="C15" s="347">
        <v>1684.722938017874</v>
      </c>
      <c r="D15" s="347">
        <v>2368.3786230106343</v>
      </c>
      <c r="E15" s="347">
        <v>788.55523454191427</v>
      </c>
      <c r="F15" s="347">
        <v>7249.8249028928058</v>
      </c>
      <c r="G15" s="347">
        <v>1230.7610942792951</v>
      </c>
      <c r="H15" s="347">
        <v>1567.1630980058915</v>
      </c>
      <c r="I15" s="347">
        <v>0</v>
      </c>
      <c r="J15" s="347">
        <v>582.37336129012931</v>
      </c>
      <c r="K15" s="347">
        <v>0</v>
      </c>
      <c r="L15" s="347">
        <v>0</v>
      </c>
      <c r="M15" s="347">
        <v>1027.2921404124022</v>
      </c>
      <c r="N15" s="347">
        <v>980.26820440760912</v>
      </c>
      <c r="O15" s="347">
        <v>0</v>
      </c>
      <c r="P15" s="347">
        <v>0</v>
      </c>
      <c r="Q15" s="347">
        <v>633.0145231414449</v>
      </c>
      <c r="R15" s="347">
        <v>0</v>
      </c>
      <c r="S15" s="348">
        <v>18112.35412</v>
      </c>
    </row>
    <row r="16" spans="1:19" x14ac:dyDescent="0.3">
      <c r="B16" s="174" t="s">
        <v>381</v>
      </c>
      <c r="C16" s="349" t="s">
        <v>522</v>
      </c>
      <c r="D16" s="349" t="s">
        <v>522</v>
      </c>
      <c r="E16" s="349" t="s">
        <v>522</v>
      </c>
      <c r="F16" s="349" t="s">
        <v>522</v>
      </c>
      <c r="G16" s="349" t="s">
        <v>522</v>
      </c>
      <c r="H16" s="349" t="s">
        <v>522</v>
      </c>
      <c r="I16" s="349" t="s">
        <v>522</v>
      </c>
      <c r="J16" s="349" t="s">
        <v>522</v>
      </c>
      <c r="K16" s="349" t="s">
        <v>522</v>
      </c>
      <c r="L16" s="349" t="s">
        <v>522</v>
      </c>
      <c r="M16" s="349" t="s">
        <v>522</v>
      </c>
      <c r="N16" s="349" t="s">
        <v>522</v>
      </c>
      <c r="O16" s="349" t="s">
        <v>522</v>
      </c>
      <c r="P16" s="349" t="s">
        <v>522</v>
      </c>
      <c r="Q16" s="349" t="s">
        <v>522</v>
      </c>
      <c r="R16" s="349" t="s">
        <v>522</v>
      </c>
      <c r="S16" s="350">
        <v>132478704.87983724</v>
      </c>
    </row>
    <row r="17" spans="2:20" x14ac:dyDescent="0.3">
      <c r="B17" s="173" t="s">
        <v>526</v>
      </c>
      <c r="C17" s="124"/>
      <c r="D17" s="124"/>
      <c r="E17" s="124"/>
      <c r="F17" s="124"/>
      <c r="G17" s="124"/>
      <c r="H17" s="124"/>
      <c r="I17" s="124"/>
      <c r="J17" s="124"/>
      <c r="K17" s="124"/>
      <c r="L17" s="124"/>
      <c r="M17" s="124"/>
      <c r="N17" s="124"/>
      <c r="O17" s="124"/>
      <c r="P17" s="124"/>
      <c r="Q17" s="124"/>
      <c r="R17" s="124"/>
      <c r="S17" s="352"/>
    </row>
    <row r="18" spans="2:20" x14ac:dyDescent="0.3">
      <c r="B18" s="174" t="s">
        <v>521</v>
      </c>
      <c r="C18" s="347">
        <v>395.44119999999998</v>
      </c>
      <c r="D18" s="347">
        <v>9118.4660000000003</v>
      </c>
      <c r="E18" s="347">
        <v>389.61160000000001</v>
      </c>
      <c r="F18" s="347">
        <v>21758.982</v>
      </c>
      <c r="G18" s="347">
        <v>245.81479999999999</v>
      </c>
      <c r="H18" s="347">
        <v>2608.7460000000001</v>
      </c>
      <c r="I18" s="347">
        <v>0</v>
      </c>
      <c r="J18" s="347">
        <v>384.75360000000001</v>
      </c>
      <c r="K18" s="347">
        <v>0</v>
      </c>
      <c r="L18" s="347">
        <v>2352.2436000000002</v>
      </c>
      <c r="M18" s="347">
        <v>174.88800000000001</v>
      </c>
      <c r="N18" s="347">
        <v>1769.2836</v>
      </c>
      <c r="O18" s="347">
        <v>616.96600000000001</v>
      </c>
      <c r="P18" s="347">
        <v>0</v>
      </c>
      <c r="Q18" s="347">
        <v>196.26320000000001</v>
      </c>
      <c r="R18" s="347">
        <v>0</v>
      </c>
      <c r="S18" s="348">
        <v>40011.459600000002</v>
      </c>
    </row>
    <row r="19" spans="2:20" x14ac:dyDescent="0.3">
      <c r="B19" s="174" t="s">
        <v>381</v>
      </c>
      <c r="C19" s="349" t="s">
        <v>522</v>
      </c>
      <c r="D19" s="349" t="s">
        <v>522</v>
      </c>
      <c r="E19" s="349" t="s">
        <v>522</v>
      </c>
      <c r="F19" s="349" t="s">
        <v>522</v>
      </c>
      <c r="G19" s="349" t="s">
        <v>522</v>
      </c>
      <c r="H19" s="349" t="s">
        <v>522</v>
      </c>
      <c r="I19" s="349" t="s">
        <v>522</v>
      </c>
      <c r="J19" s="349" t="s">
        <v>522</v>
      </c>
      <c r="K19" s="349" t="s">
        <v>522</v>
      </c>
      <c r="L19" s="349" t="s">
        <v>522</v>
      </c>
      <c r="M19" s="349" t="s">
        <v>522</v>
      </c>
      <c r="N19" s="349" t="s">
        <v>522</v>
      </c>
      <c r="O19" s="349" t="s">
        <v>522</v>
      </c>
      <c r="P19" s="349" t="s">
        <v>522</v>
      </c>
      <c r="Q19" s="349" t="s">
        <v>522</v>
      </c>
      <c r="R19" s="349" t="s">
        <v>522</v>
      </c>
      <c r="S19" s="350">
        <v>259869614.60569578</v>
      </c>
    </row>
    <row r="20" spans="2:20" x14ac:dyDescent="0.3">
      <c r="B20" s="173" t="s">
        <v>373</v>
      </c>
      <c r="C20" s="124"/>
      <c r="D20" s="124"/>
      <c r="E20" s="124"/>
      <c r="F20" s="124"/>
      <c r="G20" s="124"/>
      <c r="H20" s="124"/>
      <c r="I20" s="124"/>
      <c r="J20" s="124"/>
      <c r="K20" s="124"/>
      <c r="L20" s="124"/>
      <c r="M20" s="124"/>
      <c r="N20" s="124"/>
      <c r="O20" s="124"/>
      <c r="P20" s="124"/>
      <c r="Q20" s="124"/>
      <c r="R20" s="124"/>
      <c r="S20" s="352"/>
    </row>
    <row r="21" spans="2:20" x14ac:dyDescent="0.3">
      <c r="B21" s="174" t="s">
        <v>521</v>
      </c>
      <c r="C21" s="347">
        <v>963.42912000000013</v>
      </c>
      <c r="D21" s="347">
        <v>747.24984000000006</v>
      </c>
      <c r="E21" s="347">
        <v>341.54352</v>
      </c>
      <c r="F21" s="347">
        <v>3264.4058400000004</v>
      </c>
      <c r="G21" s="347">
        <v>495.53424000000007</v>
      </c>
      <c r="H21" s="347">
        <v>654.4605600000001</v>
      </c>
      <c r="I21" s="347">
        <v>0</v>
      </c>
      <c r="J21" s="347">
        <v>312.91704000000004</v>
      </c>
      <c r="K21" s="347">
        <v>261.58680000000004</v>
      </c>
      <c r="L21" s="347">
        <v>821.28384000000005</v>
      </c>
      <c r="M21" s="347">
        <v>423.47448000000009</v>
      </c>
      <c r="N21" s="347">
        <v>814.37400000000014</v>
      </c>
      <c r="O21" s="347">
        <v>435.31992000000002</v>
      </c>
      <c r="P21" s="347">
        <v>0</v>
      </c>
      <c r="Q21" s="622">
        <v>0</v>
      </c>
      <c r="R21" s="622">
        <v>182.8</v>
      </c>
      <c r="S21" s="348">
        <v>9718.3792000000012</v>
      </c>
    </row>
    <row r="22" spans="2:20" x14ac:dyDescent="0.3">
      <c r="B22" s="174" t="s">
        <v>381</v>
      </c>
      <c r="C22" s="349" t="s">
        <v>522</v>
      </c>
      <c r="D22" s="349" t="s">
        <v>522</v>
      </c>
      <c r="E22" s="349" t="s">
        <v>522</v>
      </c>
      <c r="F22" s="349" t="s">
        <v>522</v>
      </c>
      <c r="G22" s="349" t="s">
        <v>522</v>
      </c>
      <c r="H22" s="349" t="s">
        <v>522</v>
      </c>
      <c r="I22" s="349" t="s">
        <v>522</v>
      </c>
      <c r="J22" s="349" t="s">
        <v>522</v>
      </c>
      <c r="K22" s="349" t="s">
        <v>522</v>
      </c>
      <c r="L22" s="349" t="s">
        <v>522</v>
      </c>
      <c r="M22" s="349" t="s">
        <v>522</v>
      </c>
      <c r="N22" s="349" t="s">
        <v>522</v>
      </c>
      <c r="O22" s="349" t="s">
        <v>522</v>
      </c>
      <c r="P22" s="349" t="s">
        <v>522</v>
      </c>
      <c r="Q22" s="349" t="s">
        <v>522</v>
      </c>
      <c r="R22" s="349" t="s">
        <v>522</v>
      </c>
      <c r="S22" s="350">
        <v>52342465.768846855</v>
      </c>
      <c r="T22" s="621"/>
    </row>
    <row r="23" spans="2:20" x14ac:dyDescent="0.3">
      <c r="B23" s="180" t="s">
        <v>380</v>
      </c>
      <c r="C23" s="3"/>
      <c r="D23" s="3"/>
      <c r="E23" s="3"/>
      <c r="F23" s="3"/>
      <c r="G23" s="3"/>
      <c r="H23" s="3"/>
      <c r="I23" s="3"/>
      <c r="J23" s="3"/>
      <c r="K23" s="3"/>
      <c r="L23" s="3"/>
      <c r="M23" s="3"/>
      <c r="N23" s="3"/>
      <c r="O23" s="3"/>
      <c r="P23" s="3"/>
      <c r="Q23" s="3"/>
      <c r="R23" s="3"/>
      <c r="S23" s="3"/>
    </row>
    <row r="24" spans="2:20" x14ac:dyDescent="0.3">
      <c r="B24" s="147"/>
    </row>
  </sheetData>
  <pageMargins left="0.5" right="0.5" top="0.5" bottom="0.5" header="0.3" footer="0.3"/>
  <pageSetup paperSize="5" scale="56" orientation="landscape" horizontalDpi="1200" verticalDpi="1200" r:id="rId1"/>
  <headerFooter>
    <oddFooter>&amp;L&amp;8OneCare Vermont&amp;R&amp;8&amp;F, &amp;A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T69"/>
  <sheetViews>
    <sheetView zoomScaleNormal="100" workbookViewId="0">
      <selection activeCell="A12" sqref="A12"/>
    </sheetView>
  </sheetViews>
  <sheetFormatPr defaultRowHeight="16.5" x14ac:dyDescent="0.3"/>
  <cols>
    <col min="1" max="1" width="8.85546875" style="12"/>
    <col min="2" max="2" width="25.5703125" customWidth="1"/>
    <col min="3" max="4" width="10.140625" style="89" bestFit="1" customWidth="1"/>
    <col min="5" max="5" width="8.5703125" style="89" bestFit="1" customWidth="1"/>
    <col min="6" max="6" width="10.140625" style="89" bestFit="1" customWidth="1"/>
    <col min="7" max="11" width="8.5703125" style="89" bestFit="1" customWidth="1"/>
    <col min="12" max="12" width="10.140625" style="89" bestFit="1" customWidth="1"/>
    <col min="13" max="13" width="8.5703125" style="89" bestFit="1" customWidth="1"/>
    <col min="14" max="14" width="10.140625" style="89" bestFit="1" customWidth="1"/>
    <col min="15" max="15" width="8.5703125" style="89" bestFit="1" customWidth="1"/>
    <col min="16" max="16" width="4.5703125" style="89" bestFit="1" customWidth="1"/>
    <col min="17" max="17" width="8.5703125" style="89" bestFit="1" customWidth="1"/>
    <col min="18" max="18" width="7.5703125" bestFit="1" customWidth="1"/>
    <col min="19" max="19" width="12.7109375" bestFit="1" customWidth="1"/>
    <col min="20" max="20" width="8.42578125" customWidth="1"/>
  </cols>
  <sheetData>
    <row r="1" spans="1:20" s="15" customFormat="1" x14ac:dyDescent="0.3">
      <c r="A1" s="12"/>
      <c r="B1" s="13" t="s">
        <v>312</v>
      </c>
      <c r="C1" s="159"/>
      <c r="D1" s="159"/>
      <c r="E1" s="159"/>
      <c r="F1" s="159"/>
      <c r="G1" s="159"/>
      <c r="H1" s="159"/>
      <c r="I1" s="159"/>
      <c r="J1" s="159"/>
      <c r="K1" s="159"/>
      <c r="L1" s="159"/>
      <c r="M1" s="159"/>
      <c r="N1" s="159"/>
      <c r="O1" s="159"/>
      <c r="P1" s="159"/>
      <c r="Q1" s="159"/>
    </row>
    <row r="2" spans="1:20" s="15" customFormat="1" x14ac:dyDescent="0.3">
      <c r="A2" s="12"/>
      <c r="B2" s="13" t="s">
        <v>478</v>
      </c>
      <c r="C2" s="159"/>
      <c r="D2" s="159"/>
      <c r="E2" s="159"/>
      <c r="F2" s="159"/>
      <c r="G2" s="159"/>
      <c r="H2" s="159"/>
      <c r="I2" s="159"/>
      <c r="J2" s="159"/>
      <c r="K2" s="159"/>
      <c r="L2" s="159"/>
      <c r="M2" s="159"/>
      <c r="N2" s="159"/>
      <c r="O2" s="159"/>
      <c r="P2" s="159"/>
      <c r="Q2" s="159"/>
    </row>
    <row r="3" spans="1:20" s="151" customFormat="1" x14ac:dyDescent="0.3">
      <c r="A3" s="12"/>
      <c r="B3" s="158"/>
      <c r="C3" s="160"/>
      <c r="D3" s="160"/>
      <c r="E3" s="160"/>
      <c r="F3" s="160"/>
      <c r="G3" s="160"/>
      <c r="H3" s="160"/>
      <c r="I3" s="160"/>
      <c r="J3" s="160"/>
      <c r="K3" s="160"/>
      <c r="L3" s="160"/>
      <c r="M3" s="160"/>
      <c r="N3" s="160"/>
      <c r="O3" s="160"/>
      <c r="P3" s="160"/>
      <c r="Q3" s="160"/>
    </row>
    <row r="4" spans="1:20" ht="136.5" x14ac:dyDescent="0.3">
      <c r="B4" s="138"/>
      <c r="C4" s="161" t="s">
        <v>22</v>
      </c>
      <c r="D4" s="161" t="s">
        <v>23</v>
      </c>
      <c r="E4" s="161" t="s">
        <v>24</v>
      </c>
      <c r="F4" s="161" t="s">
        <v>25</v>
      </c>
      <c r="G4" s="161" t="s">
        <v>26</v>
      </c>
      <c r="H4" s="161" t="s">
        <v>27</v>
      </c>
      <c r="I4" s="161" t="s">
        <v>28</v>
      </c>
      <c r="J4" s="161" t="s">
        <v>29</v>
      </c>
      <c r="K4" s="161" t="s">
        <v>30</v>
      </c>
      <c r="L4" s="161" t="s">
        <v>31</v>
      </c>
      <c r="M4" s="161" t="s">
        <v>32</v>
      </c>
      <c r="N4" s="161" t="s">
        <v>33</v>
      </c>
      <c r="O4" s="161" t="s">
        <v>34</v>
      </c>
      <c r="P4" s="161" t="s">
        <v>35</v>
      </c>
      <c r="Q4" s="161" t="s">
        <v>36</v>
      </c>
      <c r="R4" s="336" t="s">
        <v>520</v>
      </c>
      <c r="S4" s="164" t="s">
        <v>65</v>
      </c>
      <c r="T4" s="164"/>
    </row>
    <row r="5" spans="1:20" x14ac:dyDescent="0.3">
      <c r="B5" s="8" t="s">
        <v>536</v>
      </c>
      <c r="R5" s="89"/>
      <c r="S5" s="353"/>
    </row>
    <row r="6" spans="1:20" x14ac:dyDescent="0.3">
      <c r="B6" s="238" t="s">
        <v>521</v>
      </c>
      <c r="C6" s="354">
        <v>5226.8881600000004</v>
      </c>
      <c r="D6" s="354">
        <v>6225.4462400000011</v>
      </c>
      <c r="E6" s="354">
        <v>3366.7337600000005</v>
      </c>
      <c r="F6" s="354">
        <v>19729.292960000002</v>
      </c>
      <c r="G6" s="354">
        <v>3042.2995200000005</v>
      </c>
      <c r="H6" s="354">
        <v>4307.981600000001</v>
      </c>
      <c r="I6" s="354">
        <v>3497.8673600000002</v>
      </c>
      <c r="J6" s="354">
        <v>4150.6212800000003</v>
      </c>
      <c r="K6" s="354">
        <v>3410.4449600000003</v>
      </c>
      <c r="L6" s="354">
        <v>8345.9251199999999</v>
      </c>
      <c r="M6" s="354">
        <v>4601.3323200000004</v>
      </c>
      <c r="N6" s="354">
        <v>6771.3505600000008</v>
      </c>
      <c r="O6" s="354">
        <v>6106.9403200000006</v>
      </c>
      <c r="P6" s="354">
        <v>0</v>
      </c>
      <c r="Q6" s="354">
        <v>1227.7990400000001</v>
      </c>
      <c r="R6" s="354">
        <v>0</v>
      </c>
      <c r="S6" s="355">
        <v>80010.923200000005</v>
      </c>
    </row>
    <row r="7" spans="1:20" x14ac:dyDescent="0.3">
      <c r="B7" s="238" t="s">
        <v>39</v>
      </c>
      <c r="C7" s="608" t="s">
        <v>522</v>
      </c>
      <c r="D7" s="608" t="s">
        <v>522</v>
      </c>
      <c r="E7" s="608" t="s">
        <v>522</v>
      </c>
      <c r="F7" s="608" t="s">
        <v>522</v>
      </c>
      <c r="G7" s="608" t="s">
        <v>522</v>
      </c>
      <c r="H7" s="608" t="s">
        <v>522</v>
      </c>
      <c r="I7" s="608" t="s">
        <v>522</v>
      </c>
      <c r="J7" s="608" t="s">
        <v>522</v>
      </c>
      <c r="K7" s="608" t="s">
        <v>522</v>
      </c>
      <c r="L7" s="608" t="s">
        <v>522</v>
      </c>
      <c r="M7" s="608" t="s">
        <v>522</v>
      </c>
      <c r="N7" s="608" t="s">
        <v>522</v>
      </c>
      <c r="O7" s="608" t="s">
        <v>522</v>
      </c>
      <c r="P7" s="608" t="s">
        <v>522</v>
      </c>
      <c r="Q7" s="608" t="s">
        <v>522</v>
      </c>
      <c r="R7" s="608" t="s">
        <v>522</v>
      </c>
      <c r="S7" s="356">
        <v>68129628.312047809</v>
      </c>
    </row>
    <row r="8" spans="1:20" x14ac:dyDescent="0.3">
      <c r="B8" s="238" t="s">
        <v>40</v>
      </c>
      <c r="C8" s="608" t="s">
        <v>522</v>
      </c>
      <c r="D8" s="608" t="s">
        <v>522</v>
      </c>
      <c r="E8" s="608" t="s">
        <v>522</v>
      </c>
      <c r="F8" s="608" t="s">
        <v>522</v>
      </c>
      <c r="G8" s="608" t="s">
        <v>522</v>
      </c>
      <c r="H8" s="608" t="s">
        <v>522</v>
      </c>
      <c r="I8" s="608" t="s">
        <v>522</v>
      </c>
      <c r="J8" s="608" t="s">
        <v>522</v>
      </c>
      <c r="K8" s="608" t="s">
        <v>522</v>
      </c>
      <c r="L8" s="608" t="s">
        <v>522</v>
      </c>
      <c r="M8" s="608" t="s">
        <v>522</v>
      </c>
      <c r="N8" s="608" t="s">
        <v>522</v>
      </c>
      <c r="O8" s="608" t="s">
        <v>522</v>
      </c>
      <c r="P8" s="608" t="s">
        <v>522</v>
      </c>
      <c r="Q8" s="608" t="s">
        <v>522</v>
      </c>
      <c r="R8" s="608" t="s">
        <v>522</v>
      </c>
      <c r="S8" s="356">
        <v>50144692.557961017</v>
      </c>
    </row>
    <row r="9" spans="1:20" x14ac:dyDescent="0.3">
      <c r="B9" s="238" t="s">
        <v>41</v>
      </c>
      <c r="C9" s="608" t="s">
        <v>522</v>
      </c>
      <c r="D9" s="608" t="s">
        <v>522</v>
      </c>
      <c r="E9" s="608" t="s">
        <v>522</v>
      </c>
      <c r="F9" s="608" t="s">
        <v>522</v>
      </c>
      <c r="G9" s="608" t="s">
        <v>522</v>
      </c>
      <c r="H9" s="608" t="s">
        <v>522</v>
      </c>
      <c r="I9" s="608" t="s">
        <v>522</v>
      </c>
      <c r="J9" s="608" t="s">
        <v>522</v>
      </c>
      <c r="K9" s="608" t="s">
        <v>522</v>
      </c>
      <c r="L9" s="608" t="s">
        <v>522</v>
      </c>
      <c r="M9" s="608" t="s">
        <v>522</v>
      </c>
      <c r="N9" s="608" t="s">
        <v>522</v>
      </c>
      <c r="O9" s="608" t="s">
        <v>522</v>
      </c>
      <c r="P9" s="608" t="s">
        <v>522</v>
      </c>
      <c r="Q9" s="608" t="s">
        <v>522</v>
      </c>
      <c r="R9" s="608" t="s">
        <v>522</v>
      </c>
      <c r="S9" s="356">
        <v>25764427.638325538</v>
      </c>
    </row>
    <row r="10" spans="1:20" x14ac:dyDescent="0.3">
      <c r="B10" s="238" t="s">
        <v>42</v>
      </c>
      <c r="C10" s="608" t="s">
        <v>522</v>
      </c>
      <c r="D10" s="608" t="s">
        <v>522</v>
      </c>
      <c r="E10" s="608" t="s">
        <v>522</v>
      </c>
      <c r="F10" s="608" t="s">
        <v>522</v>
      </c>
      <c r="G10" s="608" t="s">
        <v>522</v>
      </c>
      <c r="H10" s="608" t="s">
        <v>522</v>
      </c>
      <c r="I10" s="608" t="s">
        <v>522</v>
      </c>
      <c r="J10" s="608" t="s">
        <v>522</v>
      </c>
      <c r="K10" s="608" t="s">
        <v>522</v>
      </c>
      <c r="L10" s="608" t="s">
        <v>522</v>
      </c>
      <c r="M10" s="608" t="s">
        <v>522</v>
      </c>
      <c r="N10" s="608" t="s">
        <v>522</v>
      </c>
      <c r="O10" s="608" t="s">
        <v>522</v>
      </c>
      <c r="P10" s="608" t="s">
        <v>522</v>
      </c>
      <c r="Q10" s="608" t="s">
        <v>522</v>
      </c>
      <c r="R10" s="608" t="s">
        <v>522</v>
      </c>
      <c r="S10" s="356">
        <v>16817096.60828938</v>
      </c>
    </row>
    <row r="11" spans="1:20" x14ac:dyDescent="0.3">
      <c r="B11" s="238" t="s">
        <v>43</v>
      </c>
      <c r="C11" s="608" t="s">
        <v>522</v>
      </c>
      <c r="D11" s="608" t="s">
        <v>522</v>
      </c>
      <c r="E11" s="608" t="s">
        <v>522</v>
      </c>
      <c r="F11" s="608" t="s">
        <v>522</v>
      </c>
      <c r="G11" s="608" t="s">
        <v>522</v>
      </c>
      <c r="H11" s="608" t="s">
        <v>522</v>
      </c>
      <c r="I11" s="608" t="s">
        <v>522</v>
      </c>
      <c r="J11" s="608" t="s">
        <v>522</v>
      </c>
      <c r="K11" s="608" t="s">
        <v>522</v>
      </c>
      <c r="L11" s="608" t="s">
        <v>522</v>
      </c>
      <c r="M11" s="608" t="s">
        <v>522</v>
      </c>
      <c r="N11" s="608" t="s">
        <v>522</v>
      </c>
      <c r="O11" s="608" t="s">
        <v>522</v>
      </c>
      <c r="P11" s="608" t="s">
        <v>522</v>
      </c>
      <c r="Q11" s="608" t="s">
        <v>522</v>
      </c>
      <c r="R11" s="608" t="s">
        <v>522</v>
      </c>
      <c r="S11" s="356">
        <v>45427834.778666653</v>
      </c>
    </row>
    <row r="12" spans="1:20" x14ac:dyDescent="0.3">
      <c r="B12" s="238" t="s">
        <v>44</v>
      </c>
      <c r="C12" s="608" t="s">
        <v>522</v>
      </c>
      <c r="D12" s="608" t="s">
        <v>522</v>
      </c>
      <c r="E12" s="608" t="s">
        <v>522</v>
      </c>
      <c r="F12" s="608" t="s">
        <v>522</v>
      </c>
      <c r="G12" s="608" t="s">
        <v>522</v>
      </c>
      <c r="H12" s="608" t="s">
        <v>522</v>
      </c>
      <c r="I12" s="608" t="s">
        <v>522</v>
      </c>
      <c r="J12" s="608" t="s">
        <v>522</v>
      </c>
      <c r="K12" s="608" t="s">
        <v>522</v>
      </c>
      <c r="L12" s="608" t="s">
        <v>522</v>
      </c>
      <c r="M12" s="608" t="s">
        <v>522</v>
      </c>
      <c r="N12" s="608" t="s">
        <v>522</v>
      </c>
      <c r="O12" s="608" t="s">
        <v>522</v>
      </c>
      <c r="P12" s="608" t="s">
        <v>522</v>
      </c>
      <c r="Q12" s="608" t="s">
        <v>522</v>
      </c>
      <c r="R12" s="608" t="s">
        <v>522</v>
      </c>
      <c r="S12" s="356">
        <v>56303314.246736363</v>
      </c>
    </row>
    <row r="13" spans="1:20" x14ac:dyDescent="0.3">
      <c r="B13" s="238" t="s">
        <v>471</v>
      </c>
      <c r="C13" s="608" t="s">
        <v>522</v>
      </c>
      <c r="D13" s="608" t="s">
        <v>522</v>
      </c>
      <c r="E13" s="608" t="s">
        <v>522</v>
      </c>
      <c r="F13" s="608" t="s">
        <v>522</v>
      </c>
      <c r="G13" s="608" t="s">
        <v>522</v>
      </c>
      <c r="H13" s="608" t="s">
        <v>522</v>
      </c>
      <c r="I13" s="608" t="s">
        <v>522</v>
      </c>
      <c r="J13" s="608" t="s">
        <v>522</v>
      </c>
      <c r="K13" s="608" t="s">
        <v>522</v>
      </c>
      <c r="L13" s="608" t="s">
        <v>522</v>
      </c>
      <c r="M13" s="608" t="s">
        <v>522</v>
      </c>
      <c r="N13" s="608" t="s">
        <v>522</v>
      </c>
      <c r="O13" s="608" t="s">
        <v>522</v>
      </c>
      <c r="P13" s="608" t="s">
        <v>522</v>
      </c>
      <c r="Q13" s="608" t="s">
        <v>522</v>
      </c>
      <c r="R13" s="608" t="s">
        <v>522</v>
      </c>
      <c r="S13" s="356">
        <v>262586994.14202678</v>
      </c>
    </row>
    <row r="14" spans="1:20" x14ac:dyDescent="0.3">
      <c r="B14" s="238" t="s">
        <v>774</v>
      </c>
      <c r="C14" s="356">
        <v>343081.36833270511</v>
      </c>
      <c r="D14" s="356">
        <v>408624.51024796645</v>
      </c>
      <c r="E14" s="356">
        <v>220984.95124347816</v>
      </c>
      <c r="F14" s="356">
        <v>1294987.1161876183</v>
      </c>
      <c r="G14" s="356">
        <v>199689.80591303337</v>
      </c>
      <c r="H14" s="356">
        <v>282766.37586982857</v>
      </c>
      <c r="I14" s="356">
        <v>229592.27046386752</v>
      </c>
      <c r="J14" s="356">
        <v>272437.59280536126</v>
      </c>
      <c r="K14" s="356">
        <v>223854.0576502746</v>
      </c>
      <c r="L14" s="356">
        <v>547808.04993767</v>
      </c>
      <c r="M14" s="356">
        <v>302021.26775544026</v>
      </c>
      <c r="N14" s="356">
        <v>444456.46137284662</v>
      </c>
      <c r="O14" s="356">
        <v>400846.04398954043</v>
      </c>
      <c r="P14" s="356">
        <v>0</v>
      </c>
      <c r="Q14" s="356">
        <v>80590.011070904904</v>
      </c>
      <c r="R14" s="356">
        <v>0</v>
      </c>
      <c r="S14" s="356">
        <v>5251739.8828405356</v>
      </c>
    </row>
    <row r="15" spans="1:20" x14ac:dyDescent="0.3">
      <c r="B15" s="357" t="s">
        <v>537</v>
      </c>
      <c r="E15" s="162"/>
      <c r="R15" s="89"/>
      <c r="S15" s="353"/>
    </row>
    <row r="16" spans="1:20" x14ac:dyDescent="0.3">
      <c r="B16" s="238" t="s">
        <v>521</v>
      </c>
      <c r="C16" s="354">
        <v>1614.7926000000002</v>
      </c>
      <c r="D16" s="354">
        <v>2011.1074800000004</v>
      </c>
      <c r="E16" s="354">
        <v>1019.3676000000002</v>
      </c>
      <c r="F16" s="354">
        <v>4041.2685600000004</v>
      </c>
      <c r="G16" s="354">
        <v>781.19759999999997</v>
      </c>
      <c r="H16" s="354">
        <v>753.56988000000013</v>
      </c>
      <c r="I16" s="354">
        <v>1103.2034400000002</v>
      </c>
      <c r="J16" s="354">
        <v>1262.3010000000002</v>
      </c>
      <c r="K16" s="354">
        <v>630.67416000000003</v>
      </c>
      <c r="L16" s="354">
        <v>2101.6120799999999</v>
      </c>
      <c r="M16" s="354">
        <v>1065.0962400000001</v>
      </c>
      <c r="N16" s="354">
        <v>1605.2658000000001</v>
      </c>
      <c r="O16" s="354">
        <v>1093.6766400000001</v>
      </c>
      <c r="P16" s="354">
        <v>0</v>
      </c>
      <c r="Q16" s="354">
        <v>253.41288</v>
      </c>
      <c r="R16" s="354">
        <v>839.31108000000006</v>
      </c>
      <c r="S16" s="355">
        <v>20175.857040000003</v>
      </c>
    </row>
    <row r="17" spans="2:19" x14ac:dyDescent="0.3">
      <c r="B17" s="238" t="s">
        <v>39</v>
      </c>
      <c r="C17" s="608" t="s">
        <v>522</v>
      </c>
      <c r="D17" s="608" t="s">
        <v>522</v>
      </c>
      <c r="E17" s="608" t="s">
        <v>522</v>
      </c>
      <c r="F17" s="608" t="s">
        <v>522</v>
      </c>
      <c r="G17" s="608" t="s">
        <v>522</v>
      </c>
      <c r="H17" s="608" t="s">
        <v>522</v>
      </c>
      <c r="I17" s="608" t="s">
        <v>522</v>
      </c>
      <c r="J17" s="608" t="s">
        <v>522</v>
      </c>
      <c r="K17" s="608" t="s">
        <v>522</v>
      </c>
      <c r="L17" s="608" t="s">
        <v>522</v>
      </c>
      <c r="M17" s="608" t="s">
        <v>522</v>
      </c>
      <c r="N17" s="608" t="s">
        <v>522</v>
      </c>
      <c r="O17" s="608" t="s">
        <v>522</v>
      </c>
      <c r="P17" s="608" t="s">
        <v>522</v>
      </c>
      <c r="Q17" s="608" t="s">
        <v>522</v>
      </c>
      <c r="R17" s="608" t="s">
        <v>522</v>
      </c>
      <c r="S17" s="356">
        <v>15550649.467108306</v>
      </c>
    </row>
    <row r="18" spans="2:19" x14ac:dyDescent="0.3">
      <c r="B18" s="238" t="s">
        <v>40</v>
      </c>
      <c r="C18" s="608" t="s">
        <v>522</v>
      </c>
      <c r="D18" s="608" t="s">
        <v>522</v>
      </c>
      <c r="E18" s="608" t="s">
        <v>522</v>
      </c>
      <c r="F18" s="608" t="s">
        <v>522</v>
      </c>
      <c r="G18" s="608" t="s">
        <v>522</v>
      </c>
      <c r="H18" s="608" t="s">
        <v>522</v>
      </c>
      <c r="I18" s="608" t="s">
        <v>522</v>
      </c>
      <c r="J18" s="608" t="s">
        <v>522</v>
      </c>
      <c r="K18" s="608" t="s">
        <v>522</v>
      </c>
      <c r="L18" s="608" t="s">
        <v>522</v>
      </c>
      <c r="M18" s="608" t="s">
        <v>522</v>
      </c>
      <c r="N18" s="608" t="s">
        <v>522</v>
      </c>
      <c r="O18" s="608" t="s">
        <v>522</v>
      </c>
      <c r="P18" s="608" t="s">
        <v>522</v>
      </c>
      <c r="Q18" s="608" t="s">
        <v>522</v>
      </c>
      <c r="R18" s="608" t="s">
        <v>522</v>
      </c>
      <c r="S18" s="356">
        <v>11445571.565915506</v>
      </c>
    </row>
    <row r="19" spans="2:19" x14ac:dyDescent="0.3">
      <c r="B19" s="238" t="s">
        <v>41</v>
      </c>
      <c r="C19" s="608" t="s">
        <v>522</v>
      </c>
      <c r="D19" s="608" t="s">
        <v>522</v>
      </c>
      <c r="E19" s="608" t="s">
        <v>522</v>
      </c>
      <c r="F19" s="608" t="s">
        <v>522</v>
      </c>
      <c r="G19" s="608" t="s">
        <v>522</v>
      </c>
      <c r="H19" s="608" t="s">
        <v>522</v>
      </c>
      <c r="I19" s="608" t="s">
        <v>522</v>
      </c>
      <c r="J19" s="608" t="s">
        <v>522</v>
      </c>
      <c r="K19" s="608" t="s">
        <v>522</v>
      </c>
      <c r="L19" s="608" t="s">
        <v>522</v>
      </c>
      <c r="M19" s="608" t="s">
        <v>522</v>
      </c>
      <c r="N19" s="608" t="s">
        <v>522</v>
      </c>
      <c r="O19" s="608" t="s">
        <v>522</v>
      </c>
      <c r="P19" s="608" t="s">
        <v>522</v>
      </c>
      <c r="Q19" s="608" t="s">
        <v>522</v>
      </c>
      <c r="R19" s="608" t="s">
        <v>522</v>
      </c>
      <c r="S19" s="356">
        <v>5880753.9810609454</v>
      </c>
    </row>
    <row r="20" spans="2:19" x14ac:dyDescent="0.3">
      <c r="B20" s="238" t="s">
        <v>42</v>
      </c>
      <c r="C20" s="608" t="s">
        <v>522</v>
      </c>
      <c r="D20" s="608" t="s">
        <v>522</v>
      </c>
      <c r="E20" s="608" t="s">
        <v>522</v>
      </c>
      <c r="F20" s="608" t="s">
        <v>522</v>
      </c>
      <c r="G20" s="608" t="s">
        <v>522</v>
      </c>
      <c r="H20" s="608" t="s">
        <v>522</v>
      </c>
      <c r="I20" s="608" t="s">
        <v>522</v>
      </c>
      <c r="J20" s="608" t="s">
        <v>522</v>
      </c>
      <c r="K20" s="608" t="s">
        <v>522</v>
      </c>
      <c r="L20" s="608" t="s">
        <v>522</v>
      </c>
      <c r="M20" s="608" t="s">
        <v>522</v>
      </c>
      <c r="N20" s="608" t="s">
        <v>522</v>
      </c>
      <c r="O20" s="608" t="s">
        <v>522</v>
      </c>
      <c r="P20" s="608" t="s">
        <v>522</v>
      </c>
      <c r="Q20" s="608" t="s">
        <v>522</v>
      </c>
      <c r="R20" s="608" t="s">
        <v>522</v>
      </c>
      <c r="S20" s="356">
        <v>3838517.5567405592</v>
      </c>
    </row>
    <row r="21" spans="2:19" x14ac:dyDescent="0.3">
      <c r="B21" s="238" t="s">
        <v>43</v>
      </c>
      <c r="C21" s="608" t="s">
        <v>522</v>
      </c>
      <c r="D21" s="608" t="s">
        <v>522</v>
      </c>
      <c r="E21" s="608" t="s">
        <v>522</v>
      </c>
      <c r="F21" s="608" t="s">
        <v>522</v>
      </c>
      <c r="G21" s="608" t="s">
        <v>522</v>
      </c>
      <c r="H21" s="608" t="s">
        <v>522</v>
      </c>
      <c r="I21" s="608" t="s">
        <v>522</v>
      </c>
      <c r="J21" s="608" t="s">
        <v>522</v>
      </c>
      <c r="K21" s="608" t="s">
        <v>522</v>
      </c>
      <c r="L21" s="608" t="s">
        <v>522</v>
      </c>
      <c r="M21" s="608" t="s">
        <v>522</v>
      </c>
      <c r="N21" s="608" t="s">
        <v>522</v>
      </c>
      <c r="O21" s="608" t="s">
        <v>522</v>
      </c>
      <c r="P21" s="608" t="s">
        <v>522</v>
      </c>
      <c r="Q21" s="608" t="s">
        <v>522</v>
      </c>
      <c r="R21" s="608" t="s">
        <v>522</v>
      </c>
      <c r="S21" s="356">
        <v>10368944.498818494</v>
      </c>
    </row>
    <row r="22" spans="2:19" x14ac:dyDescent="0.3">
      <c r="B22" s="238" t="s">
        <v>44</v>
      </c>
      <c r="C22" s="608" t="s">
        <v>522</v>
      </c>
      <c r="D22" s="608" t="s">
        <v>522</v>
      </c>
      <c r="E22" s="608" t="s">
        <v>522</v>
      </c>
      <c r="F22" s="608" t="s">
        <v>522</v>
      </c>
      <c r="G22" s="608" t="s">
        <v>522</v>
      </c>
      <c r="H22" s="608" t="s">
        <v>522</v>
      </c>
      <c r="I22" s="608" t="s">
        <v>522</v>
      </c>
      <c r="J22" s="608" t="s">
        <v>522</v>
      </c>
      <c r="K22" s="608" t="s">
        <v>522</v>
      </c>
      <c r="L22" s="608" t="s">
        <v>522</v>
      </c>
      <c r="M22" s="608" t="s">
        <v>522</v>
      </c>
      <c r="N22" s="608" t="s">
        <v>522</v>
      </c>
      <c r="O22" s="608" t="s">
        <v>522</v>
      </c>
      <c r="P22" s="608" t="s">
        <v>522</v>
      </c>
      <c r="Q22" s="608" t="s">
        <v>522</v>
      </c>
      <c r="R22" s="608" t="s">
        <v>522</v>
      </c>
      <c r="S22" s="356">
        <v>12851282.553270772</v>
      </c>
    </row>
    <row r="23" spans="2:19" x14ac:dyDescent="0.3">
      <c r="B23" s="238" t="s">
        <v>471</v>
      </c>
      <c r="C23" s="608" t="s">
        <v>522</v>
      </c>
      <c r="D23" s="608" t="s">
        <v>522</v>
      </c>
      <c r="E23" s="608" t="s">
        <v>522</v>
      </c>
      <c r="F23" s="608" t="s">
        <v>522</v>
      </c>
      <c r="G23" s="608" t="s">
        <v>522</v>
      </c>
      <c r="H23" s="608" t="s">
        <v>522</v>
      </c>
      <c r="I23" s="608" t="s">
        <v>522</v>
      </c>
      <c r="J23" s="608" t="s">
        <v>522</v>
      </c>
      <c r="K23" s="608" t="s">
        <v>522</v>
      </c>
      <c r="L23" s="608" t="s">
        <v>522</v>
      </c>
      <c r="M23" s="608" t="s">
        <v>522</v>
      </c>
      <c r="N23" s="608" t="s">
        <v>522</v>
      </c>
      <c r="O23" s="608" t="s">
        <v>522</v>
      </c>
      <c r="P23" s="608" t="s">
        <v>522</v>
      </c>
      <c r="Q23" s="608" t="s">
        <v>522</v>
      </c>
      <c r="R23" s="608" t="s">
        <v>522</v>
      </c>
      <c r="S23" s="356">
        <v>59935719.62291459</v>
      </c>
    </row>
    <row r="24" spans="2:19" x14ac:dyDescent="0.3">
      <c r="B24" s="238" t="s">
        <v>774</v>
      </c>
      <c r="C24" s="356">
        <v>47970.084408745024</v>
      </c>
      <c r="D24" s="356">
        <v>59743.273266584518</v>
      </c>
      <c r="E24" s="356">
        <v>30282.000187231377</v>
      </c>
      <c r="F24" s="356">
        <v>120052.56522825747</v>
      </c>
      <c r="G24" s="356">
        <v>23206.766498625911</v>
      </c>
      <c r="H24" s="356">
        <v>22386.039390747679</v>
      </c>
      <c r="I24" s="356">
        <v>32772.482445620502</v>
      </c>
      <c r="J24" s="356">
        <v>37498.738549608948</v>
      </c>
      <c r="K24" s="356">
        <v>18735.21880742726</v>
      </c>
      <c r="L24" s="356">
        <v>62431.862068254588</v>
      </c>
      <c r="M24" s="356">
        <v>31640.445055443623</v>
      </c>
      <c r="N24" s="356">
        <v>47687.075061200812</v>
      </c>
      <c r="O24" s="356">
        <v>32489.47309807628</v>
      </c>
      <c r="P24" s="356">
        <v>0</v>
      </c>
      <c r="Q24" s="356">
        <v>7528.0486446762106</v>
      </c>
      <c r="R24" s="356">
        <v>24933.123518645643</v>
      </c>
      <c r="S24" s="356">
        <v>599357.19622914586</v>
      </c>
    </row>
    <row r="25" spans="2:19" x14ac:dyDescent="0.3">
      <c r="B25" s="357" t="s">
        <v>38</v>
      </c>
      <c r="E25" s="162"/>
      <c r="R25" s="89"/>
      <c r="S25" s="353"/>
    </row>
    <row r="26" spans="2:19" x14ac:dyDescent="0.3">
      <c r="B26" s="238" t="s">
        <v>521</v>
      </c>
      <c r="C26" s="354">
        <v>5196.4925520000006</v>
      </c>
      <c r="D26" s="354">
        <v>7106.0470440000008</v>
      </c>
      <c r="E26" s="354">
        <v>3329.3501640000004</v>
      </c>
      <c r="F26" s="354">
        <v>23279.196036000001</v>
      </c>
      <c r="G26" s="354">
        <v>1018.900308</v>
      </c>
      <c r="H26" s="354">
        <v>4150.3273200000003</v>
      </c>
      <c r="I26" s="354">
        <v>0</v>
      </c>
      <c r="J26" s="354">
        <v>0</v>
      </c>
      <c r="K26" s="354">
        <v>0</v>
      </c>
      <c r="L26" s="354">
        <v>7353</v>
      </c>
      <c r="M26" s="354">
        <v>0</v>
      </c>
      <c r="N26" s="354">
        <v>5101.570224000001</v>
      </c>
      <c r="O26" s="354">
        <v>0</v>
      </c>
      <c r="P26" s="354">
        <v>0</v>
      </c>
      <c r="Q26" s="354">
        <v>1868.1522</v>
      </c>
      <c r="R26" s="354">
        <v>0</v>
      </c>
      <c r="S26" s="355">
        <v>58403.035847999992</v>
      </c>
    </row>
    <row r="27" spans="2:19" x14ac:dyDescent="0.3">
      <c r="B27" s="238" t="s">
        <v>39</v>
      </c>
      <c r="C27" s="608" t="s">
        <v>522</v>
      </c>
      <c r="D27" s="608" t="s">
        <v>522</v>
      </c>
      <c r="E27" s="608" t="s">
        <v>522</v>
      </c>
      <c r="F27" s="608" t="s">
        <v>522</v>
      </c>
      <c r="G27" s="608" t="s">
        <v>522</v>
      </c>
      <c r="H27" s="608" t="s">
        <v>522</v>
      </c>
      <c r="I27" s="608" t="s">
        <v>522</v>
      </c>
      <c r="J27" s="608" t="s">
        <v>522</v>
      </c>
      <c r="K27" s="608" t="s">
        <v>522</v>
      </c>
      <c r="L27" s="608" t="s">
        <v>522</v>
      </c>
      <c r="M27" s="608" t="s">
        <v>522</v>
      </c>
      <c r="N27" s="608" t="s">
        <v>522</v>
      </c>
      <c r="O27" s="608" t="s">
        <v>522</v>
      </c>
      <c r="P27" s="608" t="s">
        <v>522</v>
      </c>
      <c r="Q27" s="608" t="s">
        <v>522</v>
      </c>
      <c r="R27" s="608" t="s">
        <v>522</v>
      </c>
      <c r="S27" s="356">
        <v>136795783.9627977</v>
      </c>
    </row>
    <row r="28" spans="2:19" x14ac:dyDescent="0.3">
      <c r="B28" s="238" t="s">
        <v>40</v>
      </c>
      <c r="C28" s="608" t="s">
        <v>522</v>
      </c>
      <c r="D28" s="608" t="s">
        <v>522</v>
      </c>
      <c r="E28" s="608" t="s">
        <v>522</v>
      </c>
      <c r="F28" s="608" t="s">
        <v>522</v>
      </c>
      <c r="G28" s="608" t="s">
        <v>522</v>
      </c>
      <c r="H28" s="608" t="s">
        <v>522</v>
      </c>
      <c r="I28" s="608" t="s">
        <v>522</v>
      </c>
      <c r="J28" s="608" t="s">
        <v>522</v>
      </c>
      <c r="K28" s="608" t="s">
        <v>522</v>
      </c>
      <c r="L28" s="608" t="s">
        <v>522</v>
      </c>
      <c r="M28" s="608" t="s">
        <v>522</v>
      </c>
      <c r="N28" s="608" t="s">
        <v>522</v>
      </c>
      <c r="O28" s="608" t="s">
        <v>522</v>
      </c>
      <c r="P28" s="608" t="s">
        <v>522</v>
      </c>
      <c r="Q28" s="608" t="s">
        <v>522</v>
      </c>
      <c r="R28" s="608" t="s">
        <v>522</v>
      </c>
      <c r="S28" s="356">
        <v>177957669.04913384</v>
      </c>
    </row>
    <row r="29" spans="2:19" x14ac:dyDescent="0.3">
      <c r="B29" s="238" t="s">
        <v>41</v>
      </c>
      <c r="C29" s="608" t="s">
        <v>522</v>
      </c>
      <c r="D29" s="608" t="s">
        <v>522</v>
      </c>
      <c r="E29" s="608" t="s">
        <v>522</v>
      </c>
      <c r="F29" s="608" t="s">
        <v>522</v>
      </c>
      <c r="G29" s="608" t="s">
        <v>522</v>
      </c>
      <c r="H29" s="608" t="s">
        <v>522</v>
      </c>
      <c r="I29" s="608" t="s">
        <v>522</v>
      </c>
      <c r="J29" s="608" t="s">
        <v>522</v>
      </c>
      <c r="K29" s="608" t="s">
        <v>522</v>
      </c>
      <c r="L29" s="608" t="s">
        <v>522</v>
      </c>
      <c r="M29" s="608" t="s">
        <v>522</v>
      </c>
      <c r="N29" s="608" t="s">
        <v>522</v>
      </c>
      <c r="O29" s="608" t="s">
        <v>522</v>
      </c>
      <c r="P29" s="608" t="s">
        <v>522</v>
      </c>
      <c r="Q29" s="608" t="s">
        <v>522</v>
      </c>
      <c r="R29" s="608" t="s">
        <v>522</v>
      </c>
      <c r="S29" s="356">
        <v>54323715.173964247</v>
      </c>
    </row>
    <row r="30" spans="2:19" x14ac:dyDescent="0.3">
      <c r="B30" s="238" t="s">
        <v>42</v>
      </c>
      <c r="C30" s="608" t="s">
        <v>522</v>
      </c>
      <c r="D30" s="608" t="s">
        <v>522</v>
      </c>
      <c r="E30" s="608" t="s">
        <v>522</v>
      </c>
      <c r="F30" s="608" t="s">
        <v>522</v>
      </c>
      <c r="G30" s="608" t="s">
        <v>522</v>
      </c>
      <c r="H30" s="608" t="s">
        <v>522</v>
      </c>
      <c r="I30" s="608" t="s">
        <v>522</v>
      </c>
      <c r="J30" s="608" t="s">
        <v>522</v>
      </c>
      <c r="K30" s="608" t="s">
        <v>522</v>
      </c>
      <c r="L30" s="608" t="s">
        <v>522</v>
      </c>
      <c r="M30" s="608" t="s">
        <v>522</v>
      </c>
      <c r="N30" s="608" t="s">
        <v>522</v>
      </c>
      <c r="O30" s="608" t="s">
        <v>522</v>
      </c>
      <c r="P30" s="608" t="s">
        <v>522</v>
      </c>
      <c r="Q30" s="608" t="s">
        <v>522</v>
      </c>
      <c r="R30" s="608" t="s">
        <v>522</v>
      </c>
      <c r="S30" s="356">
        <v>20633017.043580052</v>
      </c>
    </row>
    <row r="31" spans="2:19" x14ac:dyDescent="0.3">
      <c r="B31" s="238" t="s">
        <v>43</v>
      </c>
      <c r="C31" s="608" t="s">
        <v>522</v>
      </c>
      <c r="D31" s="608" t="s">
        <v>522</v>
      </c>
      <c r="E31" s="608" t="s">
        <v>522</v>
      </c>
      <c r="F31" s="608" t="s">
        <v>522</v>
      </c>
      <c r="G31" s="608" t="s">
        <v>522</v>
      </c>
      <c r="H31" s="608" t="s">
        <v>522</v>
      </c>
      <c r="I31" s="608" t="s">
        <v>522</v>
      </c>
      <c r="J31" s="608" t="s">
        <v>522</v>
      </c>
      <c r="K31" s="608" t="s">
        <v>522</v>
      </c>
      <c r="L31" s="608" t="s">
        <v>522</v>
      </c>
      <c r="M31" s="608" t="s">
        <v>522</v>
      </c>
      <c r="N31" s="608" t="s">
        <v>522</v>
      </c>
      <c r="O31" s="608" t="s">
        <v>522</v>
      </c>
      <c r="P31" s="608" t="s">
        <v>522</v>
      </c>
      <c r="Q31" s="608" t="s">
        <v>522</v>
      </c>
      <c r="R31" s="608" t="s">
        <v>522</v>
      </c>
      <c r="S31" s="356">
        <v>104263647.43866996</v>
      </c>
    </row>
    <row r="32" spans="2:19" x14ac:dyDescent="0.3">
      <c r="B32" s="238" t="s">
        <v>44</v>
      </c>
      <c r="C32" s="608" t="s">
        <v>522</v>
      </c>
      <c r="D32" s="608" t="s">
        <v>522</v>
      </c>
      <c r="E32" s="608" t="s">
        <v>522</v>
      </c>
      <c r="F32" s="608" t="s">
        <v>522</v>
      </c>
      <c r="G32" s="608" t="s">
        <v>522</v>
      </c>
      <c r="H32" s="608" t="s">
        <v>522</v>
      </c>
      <c r="I32" s="608" t="s">
        <v>522</v>
      </c>
      <c r="J32" s="608" t="s">
        <v>522</v>
      </c>
      <c r="K32" s="608" t="s">
        <v>522</v>
      </c>
      <c r="L32" s="608" t="s">
        <v>522</v>
      </c>
      <c r="M32" s="608" t="s">
        <v>522</v>
      </c>
      <c r="N32" s="608" t="s">
        <v>522</v>
      </c>
      <c r="O32" s="608" t="s">
        <v>522</v>
      </c>
      <c r="P32" s="608" t="s">
        <v>522</v>
      </c>
      <c r="Q32" s="608" t="s">
        <v>522</v>
      </c>
      <c r="R32" s="608" t="s">
        <v>522</v>
      </c>
      <c r="S32" s="356">
        <v>151148327.6909917</v>
      </c>
    </row>
    <row r="33" spans="1:20" x14ac:dyDescent="0.3">
      <c r="B33" s="238" t="s">
        <v>538</v>
      </c>
      <c r="C33" s="608" t="s">
        <v>522</v>
      </c>
      <c r="D33" s="608" t="s">
        <v>522</v>
      </c>
      <c r="E33" s="608" t="s">
        <v>522</v>
      </c>
      <c r="F33" s="608" t="s">
        <v>522</v>
      </c>
      <c r="G33" s="608" t="s">
        <v>522</v>
      </c>
      <c r="H33" s="608" t="s">
        <v>522</v>
      </c>
      <c r="I33" s="608" t="s">
        <v>522</v>
      </c>
      <c r="J33" s="608" t="s">
        <v>522</v>
      </c>
      <c r="K33" s="608" t="s">
        <v>522</v>
      </c>
      <c r="L33" s="608" t="s">
        <v>522</v>
      </c>
      <c r="M33" s="608" t="s">
        <v>522</v>
      </c>
      <c r="N33" s="608" t="s">
        <v>522</v>
      </c>
      <c r="O33" s="608" t="s">
        <v>522</v>
      </c>
      <c r="P33" s="608" t="s">
        <v>522</v>
      </c>
      <c r="Q33" s="608" t="s">
        <v>522</v>
      </c>
      <c r="R33" s="608" t="s">
        <v>522</v>
      </c>
      <c r="S33" s="356">
        <v>8401659.8900000006</v>
      </c>
    </row>
    <row r="34" spans="1:20" x14ac:dyDescent="0.3">
      <c r="B34" s="238" t="s">
        <v>471</v>
      </c>
      <c r="C34" s="608" t="s">
        <v>522</v>
      </c>
      <c r="D34" s="608" t="s">
        <v>522</v>
      </c>
      <c r="E34" s="608" t="s">
        <v>522</v>
      </c>
      <c r="F34" s="608" t="s">
        <v>522</v>
      </c>
      <c r="G34" s="608" t="s">
        <v>522</v>
      </c>
      <c r="H34" s="608" t="s">
        <v>522</v>
      </c>
      <c r="I34" s="608" t="s">
        <v>522</v>
      </c>
      <c r="J34" s="608" t="s">
        <v>522</v>
      </c>
      <c r="K34" s="608" t="s">
        <v>522</v>
      </c>
      <c r="L34" s="608" t="s">
        <v>522</v>
      </c>
      <c r="M34" s="608" t="s">
        <v>522</v>
      </c>
      <c r="N34" s="608" t="s">
        <v>522</v>
      </c>
      <c r="O34" s="608" t="s">
        <v>522</v>
      </c>
      <c r="P34" s="608" t="s">
        <v>522</v>
      </c>
      <c r="Q34" s="608" t="s">
        <v>522</v>
      </c>
      <c r="R34" s="608" t="s">
        <v>522</v>
      </c>
      <c r="S34" s="356">
        <v>653523820.24913752</v>
      </c>
    </row>
    <row r="35" spans="1:20" x14ac:dyDescent="0.3">
      <c r="B35" s="238" t="s">
        <v>774</v>
      </c>
      <c r="C35" s="356">
        <v>1162964.0874552338</v>
      </c>
      <c r="D35" s="356">
        <v>1590318.3605562532</v>
      </c>
      <c r="E35" s="356">
        <v>745101.55389426847</v>
      </c>
      <c r="F35" s="356">
        <v>5209835.0384969879</v>
      </c>
      <c r="G35" s="356">
        <v>228027.7427598777</v>
      </c>
      <c r="H35" s="356">
        <v>928834.51213389239</v>
      </c>
      <c r="I35" s="356">
        <v>0</v>
      </c>
      <c r="J35" s="356">
        <v>0</v>
      </c>
      <c r="K35" s="356">
        <v>0</v>
      </c>
      <c r="L35" s="356">
        <v>1645585.9119373048</v>
      </c>
      <c r="M35" s="356">
        <v>0</v>
      </c>
      <c r="N35" s="356">
        <v>1141720.6703893978</v>
      </c>
      <c r="O35" s="356">
        <v>0</v>
      </c>
      <c r="P35" s="356">
        <v>0</v>
      </c>
      <c r="Q35" s="356">
        <v>418088.5273595379</v>
      </c>
      <c r="R35" s="356">
        <v>0</v>
      </c>
      <c r="S35" s="356">
        <v>13070476.404982751</v>
      </c>
    </row>
    <row r="36" spans="1:20" x14ac:dyDescent="0.3">
      <c r="B36" s="357" t="s">
        <v>370</v>
      </c>
      <c r="R36" s="89"/>
      <c r="S36" s="353"/>
    </row>
    <row r="37" spans="1:20" x14ac:dyDescent="0.3">
      <c r="B37" s="238" t="s">
        <v>521</v>
      </c>
      <c r="C37" s="354">
        <v>1684.722938017874</v>
      </c>
      <c r="D37" s="354">
        <v>2368.3786230106343</v>
      </c>
      <c r="E37" s="354">
        <v>788.55523454191427</v>
      </c>
      <c r="F37" s="354">
        <v>7249.8249028928058</v>
      </c>
      <c r="G37" s="354">
        <v>1230.7610942792951</v>
      </c>
      <c r="H37" s="354">
        <v>1567.1630980058915</v>
      </c>
      <c r="I37" s="354">
        <v>0</v>
      </c>
      <c r="J37" s="354">
        <v>582.37336129012931</v>
      </c>
      <c r="K37" s="354">
        <v>0</v>
      </c>
      <c r="L37" s="354">
        <v>0</v>
      </c>
      <c r="M37" s="354">
        <v>1027.2921404124022</v>
      </c>
      <c r="N37" s="354">
        <v>980.26820440760912</v>
      </c>
      <c r="O37" s="354">
        <v>0</v>
      </c>
      <c r="P37" s="354">
        <v>0</v>
      </c>
      <c r="Q37" s="354">
        <v>633.0145231414449</v>
      </c>
      <c r="R37" s="354">
        <v>0</v>
      </c>
      <c r="S37" s="355">
        <v>18112.35412</v>
      </c>
    </row>
    <row r="38" spans="1:20" s="89" customFormat="1" x14ac:dyDescent="0.3">
      <c r="A38" s="12"/>
      <c r="B38" s="238" t="s">
        <v>39</v>
      </c>
      <c r="C38" s="608" t="s">
        <v>522</v>
      </c>
      <c r="D38" s="608" t="s">
        <v>522</v>
      </c>
      <c r="E38" s="608" t="s">
        <v>522</v>
      </c>
      <c r="F38" s="608" t="s">
        <v>522</v>
      </c>
      <c r="G38" s="608" t="s">
        <v>522</v>
      </c>
      <c r="H38" s="608" t="s">
        <v>522</v>
      </c>
      <c r="I38" s="608" t="s">
        <v>522</v>
      </c>
      <c r="J38" s="608" t="s">
        <v>522</v>
      </c>
      <c r="K38" s="608" t="s">
        <v>522</v>
      </c>
      <c r="L38" s="608" t="s">
        <v>522</v>
      </c>
      <c r="M38" s="608" t="s">
        <v>522</v>
      </c>
      <c r="N38" s="608" t="s">
        <v>522</v>
      </c>
      <c r="O38" s="608" t="s">
        <v>522</v>
      </c>
      <c r="P38" s="608" t="s">
        <v>522</v>
      </c>
      <c r="Q38" s="608" t="s">
        <v>522</v>
      </c>
      <c r="R38" s="608" t="s">
        <v>522</v>
      </c>
      <c r="S38" s="356">
        <v>23270975.121265799</v>
      </c>
      <c r="T38"/>
    </row>
    <row r="39" spans="1:20" s="89" customFormat="1" x14ac:dyDescent="0.3">
      <c r="A39" s="12"/>
      <c r="B39" s="238" t="s">
        <v>40</v>
      </c>
      <c r="C39" s="608" t="s">
        <v>522</v>
      </c>
      <c r="D39" s="608" t="s">
        <v>522</v>
      </c>
      <c r="E39" s="608" t="s">
        <v>522</v>
      </c>
      <c r="F39" s="608" t="s">
        <v>522</v>
      </c>
      <c r="G39" s="608" t="s">
        <v>522</v>
      </c>
      <c r="H39" s="608" t="s">
        <v>522</v>
      </c>
      <c r="I39" s="608" t="s">
        <v>522</v>
      </c>
      <c r="J39" s="608" t="s">
        <v>522</v>
      </c>
      <c r="K39" s="608" t="s">
        <v>522</v>
      </c>
      <c r="L39" s="608" t="s">
        <v>522</v>
      </c>
      <c r="M39" s="608" t="s">
        <v>522</v>
      </c>
      <c r="N39" s="608" t="s">
        <v>522</v>
      </c>
      <c r="O39" s="608" t="s">
        <v>522</v>
      </c>
      <c r="P39" s="608" t="s">
        <v>522</v>
      </c>
      <c r="Q39" s="608" t="s">
        <v>522</v>
      </c>
      <c r="R39" s="608" t="s">
        <v>522</v>
      </c>
      <c r="S39" s="356">
        <v>46428951.071369469</v>
      </c>
      <c r="T39"/>
    </row>
    <row r="40" spans="1:20" s="89" customFormat="1" x14ac:dyDescent="0.3">
      <c r="A40" s="12"/>
      <c r="B40" s="238" t="s">
        <v>41</v>
      </c>
      <c r="C40" s="608" t="s">
        <v>522</v>
      </c>
      <c r="D40" s="608" t="s">
        <v>522</v>
      </c>
      <c r="E40" s="608" t="s">
        <v>522</v>
      </c>
      <c r="F40" s="608" t="s">
        <v>522</v>
      </c>
      <c r="G40" s="608" t="s">
        <v>522</v>
      </c>
      <c r="H40" s="608" t="s">
        <v>522</v>
      </c>
      <c r="I40" s="608" t="s">
        <v>522</v>
      </c>
      <c r="J40" s="608" t="s">
        <v>522</v>
      </c>
      <c r="K40" s="608" t="s">
        <v>522</v>
      </c>
      <c r="L40" s="608" t="s">
        <v>522</v>
      </c>
      <c r="M40" s="608" t="s">
        <v>522</v>
      </c>
      <c r="N40" s="608" t="s">
        <v>522</v>
      </c>
      <c r="O40" s="608" t="s">
        <v>522</v>
      </c>
      <c r="P40" s="608" t="s">
        <v>522</v>
      </c>
      <c r="Q40" s="608" t="s">
        <v>522</v>
      </c>
      <c r="R40" s="608" t="s">
        <v>522</v>
      </c>
      <c r="S40" s="356">
        <v>18296433.768001329</v>
      </c>
      <c r="T40"/>
    </row>
    <row r="41" spans="1:20" s="89" customFormat="1" x14ac:dyDescent="0.3">
      <c r="A41" s="12"/>
      <c r="B41" s="238" t="s">
        <v>42</v>
      </c>
      <c r="C41" s="608" t="s">
        <v>522</v>
      </c>
      <c r="D41" s="608" t="s">
        <v>522</v>
      </c>
      <c r="E41" s="608" t="s">
        <v>522</v>
      </c>
      <c r="F41" s="608" t="s">
        <v>522</v>
      </c>
      <c r="G41" s="608" t="s">
        <v>522</v>
      </c>
      <c r="H41" s="608" t="s">
        <v>522</v>
      </c>
      <c r="I41" s="608" t="s">
        <v>522</v>
      </c>
      <c r="J41" s="608" t="s">
        <v>522</v>
      </c>
      <c r="K41" s="608" t="s">
        <v>522</v>
      </c>
      <c r="L41" s="608" t="s">
        <v>522</v>
      </c>
      <c r="M41" s="608" t="s">
        <v>522</v>
      </c>
      <c r="N41" s="608" t="s">
        <v>522</v>
      </c>
      <c r="O41" s="608" t="s">
        <v>522</v>
      </c>
      <c r="P41" s="608" t="s">
        <v>522</v>
      </c>
      <c r="Q41" s="608" t="s">
        <v>522</v>
      </c>
      <c r="R41" s="608" t="s">
        <v>522</v>
      </c>
      <c r="S41" s="356">
        <v>4144942.6033908734</v>
      </c>
      <c r="T41"/>
    </row>
    <row r="42" spans="1:20" s="89" customFormat="1" x14ac:dyDescent="0.3">
      <c r="A42" s="12"/>
      <c r="B42" s="238" t="s">
        <v>43</v>
      </c>
      <c r="C42" s="608" t="s">
        <v>522</v>
      </c>
      <c r="D42" s="608" t="s">
        <v>522</v>
      </c>
      <c r="E42" s="608" t="s">
        <v>522</v>
      </c>
      <c r="F42" s="608" t="s">
        <v>522</v>
      </c>
      <c r="G42" s="608" t="s">
        <v>522</v>
      </c>
      <c r="H42" s="608" t="s">
        <v>522</v>
      </c>
      <c r="I42" s="608" t="s">
        <v>522</v>
      </c>
      <c r="J42" s="608" t="s">
        <v>522</v>
      </c>
      <c r="K42" s="608" t="s">
        <v>522</v>
      </c>
      <c r="L42" s="608" t="s">
        <v>522</v>
      </c>
      <c r="M42" s="608" t="s">
        <v>522</v>
      </c>
      <c r="N42" s="608" t="s">
        <v>522</v>
      </c>
      <c r="O42" s="608" t="s">
        <v>522</v>
      </c>
      <c r="P42" s="608" t="s">
        <v>522</v>
      </c>
      <c r="Q42" s="608" t="s">
        <v>522</v>
      </c>
      <c r="R42" s="608" t="s">
        <v>522</v>
      </c>
      <c r="S42" s="356">
        <v>4384965.1070625568</v>
      </c>
      <c r="T42"/>
    </row>
    <row r="43" spans="1:20" x14ac:dyDescent="0.3">
      <c r="B43" s="238" t="s">
        <v>44</v>
      </c>
      <c r="C43" s="608" t="s">
        <v>522</v>
      </c>
      <c r="D43" s="608" t="s">
        <v>522</v>
      </c>
      <c r="E43" s="608" t="s">
        <v>522</v>
      </c>
      <c r="F43" s="608" t="s">
        <v>522</v>
      </c>
      <c r="G43" s="608" t="s">
        <v>522</v>
      </c>
      <c r="H43" s="608" t="s">
        <v>522</v>
      </c>
      <c r="I43" s="608" t="s">
        <v>522</v>
      </c>
      <c r="J43" s="608" t="s">
        <v>522</v>
      </c>
      <c r="K43" s="608" t="s">
        <v>522</v>
      </c>
      <c r="L43" s="608" t="s">
        <v>522</v>
      </c>
      <c r="M43" s="608" t="s">
        <v>522</v>
      </c>
      <c r="N43" s="608" t="s">
        <v>522</v>
      </c>
      <c r="O43" s="608" t="s">
        <v>522</v>
      </c>
      <c r="P43" s="608" t="s">
        <v>522</v>
      </c>
      <c r="Q43" s="608" t="s">
        <v>522</v>
      </c>
      <c r="R43" s="608" t="s">
        <v>522</v>
      </c>
      <c r="S43" s="356">
        <v>35952437.208747223</v>
      </c>
    </row>
    <row r="44" spans="1:20" x14ac:dyDescent="0.3">
      <c r="B44" s="238" t="s">
        <v>471</v>
      </c>
      <c r="C44" s="608" t="s">
        <v>522</v>
      </c>
      <c r="D44" s="608" t="s">
        <v>522</v>
      </c>
      <c r="E44" s="608" t="s">
        <v>522</v>
      </c>
      <c r="F44" s="608" t="s">
        <v>522</v>
      </c>
      <c r="G44" s="608" t="s">
        <v>522</v>
      </c>
      <c r="H44" s="608" t="s">
        <v>522</v>
      </c>
      <c r="I44" s="608" t="s">
        <v>522</v>
      </c>
      <c r="J44" s="608" t="s">
        <v>522</v>
      </c>
      <c r="K44" s="608" t="s">
        <v>522</v>
      </c>
      <c r="L44" s="608" t="s">
        <v>522</v>
      </c>
      <c r="M44" s="608" t="s">
        <v>522</v>
      </c>
      <c r="N44" s="608" t="s">
        <v>522</v>
      </c>
      <c r="O44" s="608" t="s">
        <v>522</v>
      </c>
      <c r="P44" s="608" t="s">
        <v>522</v>
      </c>
      <c r="Q44" s="608" t="s">
        <v>522</v>
      </c>
      <c r="R44" s="608" t="s">
        <v>522</v>
      </c>
      <c r="S44" s="356">
        <v>132478704.87983724</v>
      </c>
    </row>
    <row r="45" spans="1:20" x14ac:dyDescent="0.3">
      <c r="B45" s="238" t="s">
        <v>774</v>
      </c>
      <c r="C45" s="634"/>
      <c r="D45" s="634"/>
      <c r="E45" s="634"/>
      <c r="F45" s="634"/>
      <c r="G45" s="634"/>
      <c r="H45" s="634"/>
      <c r="I45" s="634"/>
      <c r="J45" s="634"/>
      <c r="K45" s="634"/>
      <c r="L45" s="634"/>
      <c r="M45" s="634"/>
      <c r="N45" s="634"/>
      <c r="O45" s="634"/>
      <c r="P45" s="634"/>
      <c r="Q45" s="634"/>
      <c r="R45" s="634"/>
      <c r="S45" s="634"/>
    </row>
    <row r="46" spans="1:20" x14ac:dyDescent="0.3">
      <c r="B46" s="357" t="s">
        <v>388</v>
      </c>
      <c r="R46" s="89"/>
      <c r="S46" s="353"/>
    </row>
    <row r="47" spans="1:20" x14ac:dyDescent="0.3">
      <c r="B47" s="238" t="s">
        <v>521</v>
      </c>
      <c r="C47" s="354">
        <v>395.44119999999998</v>
      </c>
      <c r="D47" s="354">
        <v>9118.4660000000003</v>
      </c>
      <c r="E47" s="354">
        <v>389.61160000000001</v>
      </c>
      <c r="F47" s="354">
        <v>21758.982</v>
      </c>
      <c r="G47" s="354">
        <v>245.81479999999999</v>
      </c>
      <c r="H47" s="354">
        <v>2608.7460000000001</v>
      </c>
      <c r="I47" s="354">
        <v>0</v>
      </c>
      <c r="J47" s="354">
        <v>384.75360000000001</v>
      </c>
      <c r="K47" s="354">
        <v>0</v>
      </c>
      <c r="L47" s="354">
        <v>2352.2436000000002</v>
      </c>
      <c r="M47" s="354">
        <v>174.88800000000001</v>
      </c>
      <c r="N47" s="354">
        <v>1769.2836</v>
      </c>
      <c r="O47" s="354">
        <v>616.96600000000001</v>
      </c>
      <c r="P47" s="354">
        <v>0</v>
      </c>
      <c r="Q47" s="354">
        <v>196.26320000000001</v>
      </c>
      <c r="R47" s="354">
        <v>0</v>
      </c>
      <c r="S47" s="355">
        <v>40011.459600000002</v>
      </c>
    </row>
    <row r="48" spans="1:20" x14ac:dyDescent="0.3">
      <c r="B48" s="238" t="s">
        <v>39</v>
      </c>
      <c r="C48" s="608" t="s">
        <v>522</v>
      </c>
      <c r="D48" s="608" t="s">
        <v>522</v>
      </c>
      <c r="E48" s="608" t="s">
        <v>522</v>
      </c>
      <c r="F48" s="608" t="s">
        <v>522</v>
      </c>
      <c r="G48" s="608" t="s">
        <v>522</v>
      </c>
      <c r="H48" s="608" t="s">
        <v>522</v>
      </c>
      <c r="I48" s="608" t="s">
        <v>522</v>
      </c>
      <c r="J48" s="608" t="s">
        <v>522</v>
      </c>
      <c r="K48" s="608" t="s">
        <v>522</v>
      </c>
      <c r="L48" s="608" t="s">
        <v>522</v>
      </c>
      <c r="M48" s="608" t="s">
        <v>522</v>
      </c>
      <c r="N48" s="608" t="s">
        <v>522</v>
      </c>
      <c r="O48" s="608" t="s">
        <v>522</v>
      </c>
      <c r="P48" s="608" t="s">
        <v>522</v>
      </c>
      <c r="Q48" s="608" t="s">
        <v>522</v>
      </c>
      <c r="R48" s="608" t="s">
        <v>522</v>
      </c>
      <c r="S48" s="356" t="s">
        <v>527</v>
      </c>
    </row>
    <row r="49" spans="2:19" x14ac:dyDescent="0.3">
      <c r="B49" s="238" t="s">
        <v>40</v>
      </c>
      <c r="C49" s="608" t="s">
        <v>522</v>
      </c>
      <c r="D49" s="608" t="s">
        <v>522</v>
      </c>
      <c r="E49" s="608" t="s">
        <v>522</v>
      </c>
      <c r="F49" s="608" t="s">
        <v>522</v>
      </c>
      <c r="G49" s="608" t="s">
        <v>522</v>
      </c>
      <c r="H49" s="608" t="s">
        <v>522</v>
      </c>
      <c r="I49" s="608" t="s">
        <v>522</v>
      </c>
      <c r="J49" s="608" t="s">
        <v>522</v>
      </c>
      <c r="K49" s="608" t="s">
        <v>522</v>
      </c>
      <c r="L49" s="608" t="s">
        <v>522</v>
      </c>
      <c r="M49" s="608" t="s">
        <v>522</v>
      </c>
      <c r="N49" s="608" t="s">
        <v>522</v>
      </c>
      <c r="O49" s="608" t="s">
        <v>522</v>
      </c>
      <c r="P49" s="608" t="s">
        <v>522</v>
      </c>
      <c r="Q49" s="608" t="s">
        <v>522</v>
      </c>
      <c r="R49" s="608" t="s">
        <v>522</v>
      </c>
      <c r="S49" s="356" t="s">
        <v>527</v>
      </c>
    </row>
    <row r="50" spans="2:19" x14ac:dyDescent="0.3">
      <c r="B50" s="238" t="s">
        <v>41</v>
      </c>
      <c r="C50" s="608" t="s">
        <v>522</v>
      </c>
      <c r="D50" s="608" t="s">
        <v>522</v>
      </c>
      <c r="E50" s="608" t="s">
        <v>522</v>
      </c>
      <c r="F50" s="608" t="s">
        <v>522</v>
      </c>
      <c r="G50" s="608" t="s">
        <v>522</v>
      </c>
      <c r="H50" s="608" t="s">
        <v>522</v>
      </c>
      <c r="I50" s="608" t="s">
        <v>522</v>
      </c>
      <c r="J50" s="608" t="s">
        <v>522</v>
      </c>
      <c r="K50" s="608" t="s">
        <v>522</v>
      </c>
      <c r="L50" s="608" t="s">
        <v>522</v>
      </c>
      <c r="M50" s="608" t="s">
        <v>522</v>
      </c>
      <c r="N50" s="608" t="s">
        <v>522</v>
      </c>
      <c r="O50" s="608" t="s">
        <v>522</v>
      </c>
      <c r="P50" s="608" t="s">
        <v>522</v>
      </c>
      <c r="Q50" s="608" t="s">
        <v>522</v>
      </c>
      <c r="R50" s="608" t="s">
        <v>522</v>
      </c>
      <c r="S50" s="356" t="s">
        <v>527</v>
      </c>
    </row>
    <row r="51" spans="2:19" x14ac:dyDescent="0.3">
      <c r="B51" s="238" t="s">
        <v>42</v>
      </c>
      <c r="C51" s="608" t="s">
        <v>522</v>
      </c>
      <c r="D51" s="608" t="s">
        <v>522</v>
      </c>
      <c r="E51" s="608" t="s">
        <v>522</v>
      </c>
      <c r="F51" s="608" t="s">
        <v>522</v>
      </c>
      <c r="G51" s="608" t="s">
        <v>522</v>
      </c>
      <c r="H51" s="608" t="s">
        <v>522</v>
      </c>
      <c r="I51" s="608" t="s">
        <v>522</v>
      </c>
      <c r="J51" s="608" t="s">
        <v>522</v>
      </c>
      <c r="K51" s="608" t="s">
        <v>522</v>
      </c>
      <c r="L51" s="608" t="s">
        <v>522</v>
      </c>
      <c r="M51" s="608" t="s">
        <v>522</v>
      </c>
      <c r="N51" s="608" t="s">
        <v>522</v>
      </c>
      <c r="O51" s="608" t="s">
        <v>522</v>
      </c>
      <c r="P51" s="608" t="s">
        <v>522</v>
      </c>
      <c r="Q51" s="608" t="s">
        <v>522</v>
      </c>
      <c r="R51" s="608" t="s">
        <v>522</v>
      </c>
      <c r="S51" s="356" t="s">
        <v>527</v>
      </c>
    </row>
    <row r="52" spans="2:19" x14ac:dyDescent="0.3">
      <c r="B52" s="238" t="s">
        <v>43</v>
      </c>
      <c r="C52" s="608" t="s">
        <v>522</v>
      </c>
      <c r="D52" s="608" t="s">
        <v>522</v>
      </c>
      <c r="E52" s="608" t="s">
        <v>522</v>
      </c>
      <c r="F52" s="608" t="s">
        <v>522</v>
      </c>
      <c r="G52" s="608" t="s">
        <v>522</v>
      </c>
      <c r="H52" s="608" t="s">
        <v>522</v>
      </c>
      <c r="I52" s="608" t="s">
        <v>522</v>
      </c>
      <c r="J52" s="608" t="s">
        <v>522</v>
      </c>
      <c r="K52" s="608" t="s">
        <v>522</v>
      </c>
      <c r="L52" s="608" t="s">
        <v>522</v>
      </c>
      <c r="M52" s="608" t="s">
        <v>522</v>
      </c>
      <c r="N52" s="608" t="s">
        <v>522</v>
      </c>
      <c r="O52" s="608" t="s">
        <v>522</v>
      </c>
      <c r="P52" s="608" t="s">
        <v>522</v>
      </c>
      <c r="Q52" s="608" t="s">
        <v>522</v>
      </c>
      <c r="R52" s="608" t="s">
        <v>522</v>
      </c>
      <c r="S52" s="356" t="s">
        <v>527</v>
      </c>
    </row>
    <row r="53" spans="2:19" x14ac:dyDescent="0.3">
      <c r="B53" s="238" t="s">
        <v>44</v>
      </c>
      <c r="C53" s="608" t="s">
        <v>522</v>
      </c>
      <c r="D53" s="608" t="s">
        <v>522</v>
      </c>
      <c r="E53" s="608" t="s">
        <v>522</v>
      </c>
      <c r="F53" s="608" t="s">
        <v>522</v>
      </c>
      <c r="G53" s="608" t="s">
        <v>522</v>
      </c>
      <c r="H53" s="608" t="s">
        <v>522</v>
      </c>
      <c r="I53" s="608" t="s">
        <v>522</v>
      </c>
      <c r="J53" s="608" t="s">
        <v>522</v>
      </c>
      <c r="K53" s="608" t="s">
        <v>522</v>
      </c>
      <c r="L53" s="608" t="s">
        <v>522</v>
      </c>
      <c r="M53" s="608" t="s">
        <v>522</v>
      </c>
      <c r="N53" s="608" t="s">
        <v>522</v>
      </c>
      <c r="O53" s="608" t="s">
        <v>522</v>
      </c>
      <c r="P53" s="608" t="s">
        <v>522</v>
      </c>
      <c r="Q53" s="608" t="s">
        <v>522</v>
      </c>
      <c r="R53" s="608" t="s">
        <v>522</v>
      </c>
      <c r="S53" s="356" t="s">
        <v>527</v>
      </c>
    </row>
    <row r="54" spans="2:19" x14ac:dyDescent="0.3">
      <c r="B54" s="238" t="s">
        <v>471</v>
      </c>
      <c r="C54" s="608" t="s">
        <v>522</v>
      </c>
      <c r="D54" s="608" t="s">
        <v>522</v>
      </c>
      <c r="E54" s="608" t="s">
        <v>522</v>
      </c>
      <c r="F54" s="608" t="s">
        <v>522</v>
      </c>
      <c r="G54" s="608" t="s">
        <v>522</v>
      </c>
      <c r="H54" s="608" t="s">
        <v>522</v>
      </c>
      <c r="I54" s="608" t="s">
        <v>522</v>
      </c>
      <c r="J54" s="608" t="s">
        <v>522</v>
      </c>
      <c r="K54" s="608" t="s">
        <v>522</v>
      </c>
      <c r="L54" s="608" t="s">
        <v>522</v>
      </c>
      <c r="M54" s="608" t="s">
        <v>522</v>
      </c>
      <c r="N54" s="608" t="s">
        <v>522</v>
      </c>
      <c r="O54" s="608" t="s">
        <v>522</v>
      </c>
      <c r="P54" s="608" t="s">
        <v>522</v>
      </c>
      <c r="Q54" s="608" t="s">
        <v>522</v>
      </c>
      <c r="R54" s="608" t="s">
        <v>522</v>
      </c>
      <c r="S54" s="356">
        <v>259869614.60569578</v>
      </c>
    </row>
    <row r="55" spans="2:19" x14ac:dyDescent="0.3">
      <c r="B55" s="238" t="s">
        <v>774</v>
      </c>
      <c r="C55" s="634"/>
      <c r="D55" s="634"/>
      <c r="E55" s="634"/>
      <c r="F55" s="634"/>
      <c r="G55" s="634"/>
      <c r="H55" s="634"/>
      <c r="I55" s="634"/>
      <c r="J55" s="634"/>
      <c r="K55" s="634"/>
      <c r="L55" s="634"/>
      <c r="M55" s="634"/>
      <c r="N55" s="634"/>
      <c r="O55" s="634"/>
      <c r="P55" s="634"/>
      <c r="Q55" s="634"/>
      <c r="R55" s="634"/>
      <c r="S55" s="634"/>
    </row>
    <row r="56" spans="2:19" x14ac:dyDescent="0.3">
      <c r="B56" s="357" t="s">
        <v>533</v>
      </c>
      <c r="R56" s="89"/>
      <c r="S56" s="353"/>
    </row>
    <row r="57" spans="2:19" x14ac:dyDescent="0.3">
      <c r="B57" s="238" t="s">
        <v>521</v>
      </c>
      <c r="C57" s="354">
        <v>963.42912000000013</v>
      </c>
      <c r="D57" s="354">
        <v>747.24984000000006</v>
      </c>
      <c r="E57" s="354">
        <v>341.54352</v>
      </c>
      <c r="F57" s="354">
        <v>3264.4058400000004</v>
      </c>
      <c r="G57" s="354">
        <v>495.53424000000007</v>
      </c>
      <c r="H57" s="354">
        <v>654.4605600000001</v>
      </c>
      <c r="I57" s="354">
        <v>0</v>
      </c>
      <c r="J57" s="354">
        <v>312.91704000000004</v>
      </c>
      <c r="K57" s="354">
        <v>261.58680000000004</v>
      </c>
      <c r="L57" s="354">
        <v>821.28384000000005</v>
      </c>
      <c r="M57" s="354">
        <v>423.47448000000009</v>
      </c>
      <c r="N57" s="354">
        <v>814.37400000000014</v>
      </c>
      <c r="O57" s="354">
        <v>435.31992000000002</v>
      </c>
      <c r="P57" s="354">
        <v>0</v>
      </c>
      <c r="Q57" s="354">
        <v>0</v>
      </c>
      <c r="R57" s="354">
        <v>182.8</v>
      </c>
      <c r="S57" s="355">
        <v>9718.3792000000012</v>
      </c>
    </row>
    <row r="58" spans="2:19" x14ac:dyDescent="0.3">
      <c r="B58" s="238" t="s">
        <v>39</v>
      </c>
      <c r="C58" s="608" t="s">
        <v>522</v>
      </c>
      <c r="D58" s="608" t="s">
        <v>522</v>
      </c>
      <c r="E58" s="608" t="s">
        <v>522</v>
      </c>
      <c r="F58" s="608" t="s">
        <v>522</v>
      </c>
      <c r="G58" s="608" t="s">
        <v>522</v>
      </c>
      <c r="H58" s="608" t="s">
        <v>522</v>
      </c>
      <c r="I58" s="608" t="s">
        <v>522</v>
      </c>
      <c r="J58" s="608" t="s">
        <v>522</v>
      </c>
      <c r="K58" s="608" t="s">
        <v>522</v>
      </c>
      <c r="L58" s="608" t="s">
        <v>522</v>
      </c>
      <c r="M58" s="608" t="s">
        <v>522</v>
      </c>
      <c r="N58" s="608" t="s">
        <v>522</v>
      </c>
      <c r="O58" s="608" t="s">
        <v>522</v>
      </c>
      <c r="P58" s="608" t="s">
        <v>522</v>
      </c>
      <c r="Q58" s="623" t="s">
        <v>522</v>
      </c>
      <c r="R58" s="623" t="s">
        <v>522</v>
      </c>
      <c r="S58" s="356">
        <v>9194385.0130280517</v>
      </c>
    </row>
    <row r="59" spans="2:19" x14ac:dyDescent="0.3">
      <c r="B59" s="238" t="s">
        <v>40</v>
      </c>
      <c r="C59" s="608" t="s">
        <v>522</v>
      </c>
      <c r="D59" s="608" t="s">
        <v>522</v>
      </c>
      <c r="E59" s="608" t="s">
        <v>522</v>
      </c>
      <c r="F59" s="608" t="s">
        <v>522</v>
      </c>
      <c r="G59" s="608" t="s">
        <v>522</v>
      </c>
      <c r="H59" s="608" t="s">
        <v>522</v>
      </c>
      <c r="I59" s="608" t="s">
        <v>522</v>
      </c>
      <c r="J59" s="608" t="s">
        <v>522</v>
      </c>
      <c r="K59" s="608" t="s">
        <v>522</v>
      </c>
      <c r="L59" s="608" t="s">
        <v>522</v>
      </c>
      <c r="M59" s="608" t="s">
        <v>522</v>
      </c>
      <c r="N59" s="608" t="s">
        <v>522</v>
      </c>
      <c r="O59" s="608" t="s">
        <v>522</v>
      </c>
      <c r="P59" s="608" t="s">
        <v>522</v>
      </c>
      <c r="Q59" s="623" t="s">
        <v>522</v>
      </c>
      <c r="R59" s="623" t="s">
        <v>522</v>
      </c>
      <c r="S59" s="356">
        <v>18344123.943096384</v>
      </c>
    </row>
    <row r="60" spans="2:19" x14ac:dyDescent="0.3">
      <c r="B60" s="238" t="s">
        <v>41</v>
      </c>
      <c r="C60" s="608" t="s">
        <v>522</v>
      </c>
      <c r="D60" s="608" t="s">
        <v>522</v>
      </c>
      <c r="E60" s="608" t="s">
        <v>522</v>
      </c>
      <c r="F60" s="608" t="s">
        <v>522</v>
      </c>
      <c r="G60" s="608" t="s">
        <v>522</v>
      </c>
      <c r="H60" s="608" t="s">
        <v>522</v>
      </c>
      <c r="I60" s="608" t="s">
        <v>522</v>
      </c>
      <c r="J60" s="608" t="s">
        <v>522</v>
      </c>
      <c r="K60" s="608" t="s">
        <v>522</v>
      </c>
      <c r="L60" s="608" t="s">
        <v>522</v>
      </c>
      <c r="M60" s="608" t="s">
        <v>522</v>
      </c>
      <c r="N60" s="608" t="s">
        <v>522</v>
      </c>
      <c r="O60" s="608" t="s">
        <v>522</v>
      </c>
      <c r="P60" s="608" t="s">
        <v>522</v>
      </c>
      <c r="Q60" s="623" t="s">
        <v>522</v>
      </c>
      <c r="R60" s="623" t="s">
        <v>522</v>
      </c>
      <c r="S60" s="356">
        <v>7228938.8627570942</v>
      </c>
    </row>
    <row r="61" spans="2:19" x14ac:dyDescent="0.3">
      <c r="B61" s="238" t="s">
        <v>42</v>
      </c>
      <c r="C61" s="608" t="s">
        <v>522</v>
      </c>
      <c r="D61" s="608" t="s">
        <v>522</v>
      </c>
      <c r="E61" s="608" t="s">
        <v>522</v>
      </c>
      <c r="F61" s="608" t="s">
        <v>522</v>
      </c>
      <c r="G61" s="608" t="s">
        <v>522</v>
      </c>
      <c r="H61" s="608" t="s">
        <v>522</v>
      </c>
      <c r="I61" s="608" t="s">
        <v>522</v>
      </c>
      <c r="J61" s="608" t="s">
        <v>522</v>
      </c>
      <c r="K61" s="608" t="s">
        <v>522</v>
      </c>
      <c r="L61" s="608" t="s">
        <v>522</v>
      </c>
      <c r="M61" s="608" t="s">
        <v>522</v>
      </c>
      <c r="N61" s="608" t="s">
        <v>522</v>
      </c>
      <c r="O61" s="608" t="s">
        <v>522</v>
      </c>
      <c r="P61" s="608" t="s">
        <v>522</v>
      </c>
      <c r="Q61" s="623" t="s">
        <v>522</v>
      </c>
      <c r="R61" s="623" t="s">
        <v>522</v>
      </c>
      <c r="S61" s="356">
        <v>1637670.8734328947</v>
      </c>
    </row>
    <row r="62" spans="2:19" x14ac:dyDescent="0.3">
      <c r="B62" s="238" t="s">
        <v>43</v>
      </c>
      <c r="C62" s="608" t="s">
        <v>522</v>
      </c>
      <c r="D62" s="608" t="s">
        <v>522</v>
      </c>
      <c r="E62" s="608" t="s">
        <v>522</v>
      </c>
      <c r="F62" s="608" t="s">
        <v>522</v>
      </c>
      <c r="G62" s="608" t="s">
        <v>522</v>
      </c>
      <c r="H62" s="608" t="s">
        <v>522</v>
      </c>
      <c r="I62" s="608" t="s">
        <v>522</v>
      </c>
      <c r="J62" s="608" t="s">
        <v>522</v>
      </c>
      <c r="K62" s="608" t="s">
        <v>522</v>
      </c>
      <c r="L62" s="608" t="s">
        <v>522</v>
      </c>
      <c r="M62" s="608" t="s">
        <v>522</v>
      </c>
      <c r="N62" s="608" t="s">
        <v>522</v>
      </c>
      <c r="O62" s="608" t="s">
        <v>522</v>
      </c>
      <c r="P62" s="608" t="s">
        <v>522</v>
      </c>
      <c r="Q62" s="623" t="s">
        <v>522</v>
      </c>
      <c r="R62" s="623" t="s">
        <v>522</v>
      </c>
      <c r="S62" s="356">
        <v>1732503.9992064552</v>
      </c>
    </row>
    <row r="63" spans="2:19" x14ac:dyDescent="0.3">
      <c r="B63" s="238" t="s">
        <v>44</v>
      </c>
      <c r="C63" s="608" t="s">
        <v>522</v>
      </c>
      <c r="D63" s="608" t="s">
        <v>522</v>
      </c>
      <c r="E63" s="608" t="s">
        <v>522</v>
      </c>
      <c r="F63" s="608" t="s">
        <v>522</v>
      </c>
      <c r="G63" s="608" t="s">
        <v>522</v>
      </c>
      <c r="H63" s="608" t="s">
        <v>522</v>
      </c>
      <c r="I63" s="608" t="s">
        <v>522</v>
      </c>
      <c r="J63" s="608" t="s">
        <v>522</v>
      </c>
      <c r="K63" s="608" t="s">
        <v>522</v>
      </c>
      <c r="L63" s="608" t="s">
        <v>522</v>
      </c>
      <c r="M63" s="608" t="s">
        <v>522</v>
      </c>
      <c r="N63" s="608" t="s">
        <v>522</v>
      </c>
      <c r="O63" s="608" t="s">
        <v>522</v>
      </c>
      <c r="P63" s="608" t="s">
        <v>522</v>
      </c>
      <c r="Q63" s="623" t="s">
        <v>522</v>
      </c>
      <c r="R63" s="623" t="s">
        <v>522</v>
      </c>
      <c r="S63" s="356">
        <v>14204843.077325979</v>
      </c>
    </row>
    <row r="64" spans="2:19" x14ac:dyDescent="0.3">
      <c r="B64" s="238" t="s">
        <v>471</v>
      </c>
      <c r="C64" s="608" t="s">
        <v>522</v>
      </c>
      <c r="D64" s="608" t="s">
        <v>522</v>
      </c>
      <c r="E64" s="608" t="s">
        <v>522</v>
      </c>
      <c r="F64" s="608" t="s">
        <v>522</v>
      </c>
      <c r="G64" s="608" t="s">
        <v>522</v>
      </c>
      <c r="H64" s="608" t="s">
        <v>522</v>
      </c>
      <c r="I64" s="608" t="s">
        <v>522</v>
      </c>
      <c r="J64" s="608" t="s">
        <v>522</v>
      </c>
      <c r="K64" s="608" t="s">
        <v>522</v>
      </c>
      <c r="L64" s="608" t="s">
        <v>522</v>
      </c>
      <c r="M64" s="608" t="s">
        <v>522</v>
      </c>
      <c r="N64" s="608" t="s">
        <v>522</v>
      </c>
      <c r="O64" s="608" t="s">
        <v>522</v>
      </c>
      <c r="P64" s="608" t="s">
        <v>522</v>
      </c>
      <c r="Q64" s="623" t="s">
        <v>522</v>
      </c>
      <c r="R64" s="623" t="s">
        <v>522</v>
      </c>
      <c r="S64" s="356">
        <v>52342465.768846855</v>
      </c>
    </row>
    <row r="65" spans="2:19" x14ac:dyDescent="0.3">
      <c r="B65" s="238" t="s">
        <v>472</v>
      </c>
      <c r="C65" s="634"/>
      <c r="D65" s="634"/>
      <c r="E65" s="634"/>
      <c r="F65" s="634"/>
      <c r="G65" s="634"/>
      <c r="H65" s="634"/>
      <c r="I65" s="634"/>
      <c r="J65" s="634"/>
      <c r="K65" s="634"/>
      <c r="L65" s="634"/>
      <c r="M65" s="634"/>
      <c r="N65" s="634"/>
      <c r="O65" s="634"/>
      <c r="P65" s="634"/>
      <c r="Q65" s="634"/>
      <c r="R65" s="634"/>
      <c r="S65" s="634"/>
    </row>
    <row r="66" spans="2:19" x14ac:dyDescent="0.3">
      <c r="B66" s="89"/>
      <c r="R66" s="89"/>
      <c r="S66" s="353"/>
    </row>
    <row r="67" spans="2:19" x14ac:dyDescent="0.3">
      <c r="B67" s="609" t="s">
        <v>785</v>
      </c>
      <c r="R67" s="89"/>
      <c r="S67" s="353"/>
    </row>
    <row r="68" spans="2:19" x14ac:dyDescent="0.3">
      <c r="B68" s="238" t="s">
        <v>779</v>
      </c>
    </row>
    <row r="69" spans="2:19" x14ac:dyDescent="0.3">
      <c r="B69" t="s">
        <v>804</v>
      </c>
    </row>
  </sheetData>
  <pageMargins left="0.5" right="0.5" top="0.5" bottom="0.5" header="0.3" footer="0.3"/>
  <pageSetup paperSize="5" scale="56" fitToHeight="0" orientation="landscape" horizontalDpi="1200" verticalDpi="1200" r:id="rId1"/>
  <headerFooter>
    <oddFooter>&amp;L&amp;8OneCare Vermont&amp;R&amp;8&amp;F, &amp;A</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8A4A80BC210414E8F6CBEDA567283E5" ma:contentTypeVersion="5" ma:contentTypeDescription="Create a new document." ma:contentTypeScope="" ma:versionID="35fffd0b5aa9dd0d85efda5b32e597b3">
  <xsd:schema xmlns:xsd="http://www.w3.org/2001/XMLSchema" xmlns:xs="http://www.w3.org/2001/XMLSchema" xmlns:p="http://schemas.microsoft.com/office/2006/metadata/properties" xmlns:ns3="8c9e9101-2e50-4636-88d5-0ac87f9452cf" xmlns:ns4="0e8daabe-fb53-4bc4-a5d2-2b2e9642ad1f" targetNamespace="http://schemas.microsoft.com/office/2006/metadata/properties" ma:root="true" ma:fieldsID="979f83200d3f52f94a90675dc4f37da9" ns3:_="" ns4:_="">
    <xsd:import namespace="8c9e9101-2e50-4636-88d5-0ac87f9452cf"/>
    <xsd:import namespace="0e8daabe-fb53-4bc4-a5d2-2b2e9642ad1f"/>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c9e9101-2e50-4636-88d5-0ac87f9452c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e8daabe-fb53-4bc4-a5d2-2b2e9642ad1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E9999CE-1791-4ACB-B8B2-961F39C4B941}">
  <ds:schemaRefs>
    <ds:schemaRef ds:uri="http://schemas.openxmlformats.org/package/2006/metadata/core-properties"/>
    <ds:schemaRef ds:uri="http://purl.org/dc/elements/1.1/"/>
    <ds:schemaRef ds:uri="http://schemas.microsoft.com/office/infopath/2007/PartnerControls"/>
    <ds:schemaRef ds:uri="http://schemas.microsoft.com/office/2006/metadata/properties"/>
    <ds:schemaRef ds:uri="http://purl.org/dc/terms/"/>
    <ds:schemaRef ds:uri="http://schemas.microsoft.com/office/2006/documentManagement/types"/>
    <ds:schemaRef ds:uri="8c9e9101-2e50-4636-88d5-0ac87f9452cf"/>
    <ds:schemaRef ds:uri="0e8daabe-fb53-4bc4-a5d2-2b2e9642ad1f"/>
    <ds:schemaRef ds:uri="http://www.w3.org/XML/1998/namespace"/>
    <ds:schemaRef ds:uri="http://purl.org/dc/dcmitype/"/>
  </ds:schemaRefs>
</ds:datastoreItem>
</file>

<file path=customXml/itemProps2.xml><?xml version="1.0" encoding="utf-8"?>
<ds:datastoreItem xmlns:ds="http://schemas.openxmlformats.org/officeDocument/2006/customXml" ds:itemID="{BF7879A3-E491-426B-A09A-86D68CFBD67F}">
  <ds:schemaRefs>
    <ds:schemaRef ds:uri="http://schemas.microsoft.com/sharepoint/v3/contenttype/forms"/>
  </ds:schemaRefs>
</ds:datastoreItem>
</file>

<file path=customXml/itemProps3.xml><?xml version="1.0" encoding="utf-8"?>
<ds:datastoreItem xmlns:ds="http://schemas.openxmlformats.org/officeDocument/2006/customXml" ds:itemID="{C881BB5E-BAAB-4467-B3C1-1FD4B144F35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c9e9101-2e50-4636-88d5-0ac87f9452cf"/>
    <ds:schemaRef ds:uri="0e8daabe-fb53-4bc4-a5d2-2b2e9642ad1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42</vt:i4>
      </vt:variant>
      <vt:variant>
        <vt:lpstr>Named Ranges</vt:lpstr>
      </vt:variant>
      <vt:variant>
        <vt:i4>31</vt:i4>
      </vt:variant>
    </vt:vector>
  </HeadingPairs>
  <TitlesOfParts>
    <vt:vector size="73" baseType="lpstr">
      <vt:lpstr>2.1 Provider Network </vt:lpstr>
      <vt:lpstr>2.1 LISTS - DO NOT DELETE</vt:lpstr>
      <vt:lpstr>2.2 2021 Provider Lists</vt:lpstr>
      <vt:lpstr>3.1 Scale Target Align</vt:lpstr>
      <vt:lpstr>4.1 TCOC Prior Yr</vt:lpstr>
      <vt:lpstr>4.2 TCOC Current Yr</vt:lpstr>
      <vt:lpstr>4.3 Trend Rates</vt:lpstr>
      <vt:lpstr>4.4 TCOC Budget Yr</vt:lpstr>
      <vt:lpstr>4.5 Service Risk</vt:lpstr>
      <vt:lpstr>5.1 ACO Risk by Payer</vt:lpstr>
      <vt:lpstr>5.2 Risk Payer RBE</vt:lpstr>
      <vt:lpstr>5.3 SS and Loss</vt:lpstr>
      <vt:lpstr>5.4 SS and Loss by RBE</vt:lpstr>
      <vt:lpstr>6.1 Balance Sheet </vt:lpstr>
      <vt:lpstr>6.2 Income Statement</vt:lpstr>
      <vt:lpstr>6.3 Cash Flow</vt:lpstr>
      <vt:lpstr>6.4 Sources Uses</vt:lpstr>
      <vt:lpstr>6.5 PMPM Rev Payer</vt:lpstr>
      <vt:lpstr>6.6 All Hospitals</vt:lpstr>
      <vt:lpstr>6.6 UVMMC</vt:lpstr>
      <vt:lpstr>6.6 CVMC</vt:lpstr>
      <vt:lpstr>6.6 NMC</vt:lpstr>
      <vt:lpstr>6.6 Porter</vt:lpstr>
      <vt:lpstr>6.6 BMH</vt:lpstr>
      <vt:lpstr>6.6 Springfield</vt:lpstr>
      <vt:lpstr>6.6 SVMC</vt:lpstr>
      <vt:lpstr>6.6 NCH</vt:lpstr>
      <vt:lpstr>6.6 MT.A</vt:lpstr>
      <vt:lpstr>6.6 DHMC</vt:lpstr>
      <vt:lpstr>6.6 Copley</vt:lpstr>
      <vt:lpstr>6.6 Gifford</vt:lpstr>
      <vt:lpstr>6.6 Rutland</vt:lpstr>
      <vt:lpstr>6.6 NVRH</vt:lpstr>
      <vt:lpstr>6.6 Grace Cottage</vt:lpstr>
      <vt:lpstr>6.7 ACO Mgt Salaries</vt:lpstr>
      <vt:lpstr>7.1 ACO Clinical Priority Areas</vt:lpstr>
      <vt:lpstr>7.2 Pop Health Pmt Reform </vt:lpstr>
      <vt:lpstr>7.2 LISTS - DO NOT DELETE </vt:lpstr>
      <vt:lpstr>7.3 Pop Risk Summary</vt:lpstr>
      <vt:lpstr>7.4 CareNavigator</vt:lpstr>
      <vt:lpstr>7.5 Care Coordination HSA</vt:lpstr>
      <vt:lpstr>7.6 APM Quality Measures</vt:lpstr>
      <vt:lpstr>'2.1 Provider Network '!Print_Area</vt:lpstr>
      <vt:lpstr>'2.2 2021 Provider Lists'!Print_Area</vt:lpstr>
      <vt:lpstr>'4.1 TCOC Prior Yr'!Print_Area</vt:lpstr>
      <vt:lpstr>'4.2 TCOC Current Yr'!Print_Area</vt:lpstr>
      <vt:lpstr>'4.3 Trend Rates'!Print_Area</vt:lpstr>
      <vt:lpstr>'4.4 TCOC Budget Yr'!Print_Area</vt:lpstr>
      <vt:lpstr>'4.5 Service Risk'!Print_Area</vt:lpstr>
      <vt:lpstr>'5.1 ACO Risk by Payer'!Print_Area</vt:lpstr>
      <vt:lpstr>'5.2 Risk Payer RBE'!Print_Area</vt:lpstr>
      <vt:lpstr>'5.3 SS and Loss'!Print_Area</vt:lpstr>
      <vt:lpstr>'5.4 SS and Loss by RBE'!Print_Area</vt:lpstr>
      <vt:lpstr>'6.1 Balance Sheet '!Print_Area</vt:lpstr>
      <vt:lpstr>'6.2 Income Statement'!Print_Area</vt:lpstr>
      <vt:lpstr>'6.3 Cash Flow'!Print_Area</vt:lpstr>
      <vt:lpstr>'6.4 Sources Uses'!Print_Area</vt:lpstr>
      <vt:lpstr>'6.5 PMPM Rev Payer'!Print_Area</vt:lpstr>
      <vt:lpstr>'6.6 BMH'!Print_Area</vt:lpstr>
      <vt:lpstr>'6.6 CVMC'!Print_Area</vt:lpstr>
      <vt:lpstr>'6.6 MT.A'!Print_Area</vt:lpstr>
      <vt:lpstr>'6.6 NCH'!Print_Area</vt:lpstr>
      <vt:lpstr>'6.6 NMC'!Print_Area</vt:lpstr>
      <vt:lpstr>'6.6 Porter'!Print_Area</vt:lpstr>
      <vt:lpstr>'6.6 Springfield'!Print_Area</vt:lpstr>
      <vt:lpstr>'6.6 SVMC'!Print_Area</vt:lpstr>
      <vt:lpstr>'6.6 UVMMC'!Print_Area</vt:lpstr>
      <vt:lpstr>'7.4 CareNavigator'!Print_Area</vt:lpstr>
      <vt:lpstr>'7.5 Care Coordination HSA'!Print_Area</vt:lpstr>
      <vt:lpstr>'7.6 APM Quality Measures'!Print_Area</vt:lpstr>
      <vt:lpstr>'4.5 Service Risk'!Print_Titles</vt:lpstr>
      <vt:lpstr>'6.2 Income Statement'!Print_Titles</vt:lpstr>
      <vt:lpstr>'6.5 PMPM Rev Payer'!Print_Titles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Tewksbury, Sarah</dc:creator>
  <cp:lastModifiedBy>Pilcher, Rachel</cp:lastModifiedBy>
  <cp:lastPrinted>2020-10-01T17:17:24Z</cp:lastPrinted>
  <dcterms:created xsi:type="dcterms:W3CDTF">2020-03-09T12:19:11Z</dcterms:created>
  <dcterms:modified xsi:type="dcterms:W3CDTF">2020-10-01T17:23:26Z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0x010100C8A4A80BC210414E8F6CBEDA567283E5</vt:lpwstr>
  </property>
</Properties>
</file>