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drawings/drawing2.xml" ContentType="application/vnd.openxmlformats-officedocument.drawing+xml"/>
  <Override PartName="/xl/comments3.xml" ContentType="application/vnd.openxmlformats-officedocument.spreadsheetml.comments+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S:\AOA\GMCB\GMCB - Shared\HCA-Special\HOME\HOSP\B2022\Appendix workbook\"/>
    </mc:Choice>
  </mc:AlternateContent>
  <xr:revisionPtr revIDLastSave="0" documentId="14_{60448F9B-811F-4343-99CC-88C50CD87F4E}" xr6:coauthVersionLast="47" xr6:coauthVersionMax="47" xr10:uidLastSave="{00000000-0000-0000-0000-000000000000}"/>
  <bookViews>
    <workbookView xWindow="14385" yWindow="-15" windowWidth="14430" windowHeight="15630" tabRatio="892" firstSheet="1" activeTab="2" xr2:uid="{EDA287F5-79D0-4FF5-98F1-6BE045AC2F7D}"/>
  </bookViews>
  <sheets>
    <sheet name="Overview" sheetId="17" r:id="rId1"/>
    <sheet name="Proof" sheetId="28" r:id="rId2"/>
    <sheet name="1. Reconciliation" sheetId="22" r:id="rId3"/>
    <sheet name="INCOME STATEMENT 0% INCR HIDE" sheetId="26" state="hidden" r:id="rId4"/>
    <sheet name="Bud to Bud Sum by Payer HIDE" sheetId="27" state="hidden" r:id="rId5"/>
    <sheet name="FY22 Net Rev Bud HIDE" sheetId="23" state="hidden" r:id="rId6"/>
    <sheet name="FY21 Bud Payer Mix HIDE" sheetId="24" state="hidden" r:id="rId7"/>
    <sheet name="2. Charge and NPR Detail" sheetId="13" r:id="rId8"/>
    <sheet name="Edit of Request Summary" sheetId="4" state="hidden" r:id="rId9"/>
    <sheet name="Non-Financial- Reimb. Ratio" sheetId="9" state="hidden" r:id="rId10"/>
  </sheets>
  <externalReferences>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s>
  <definedNames>
    <definedName name="\B" localSheetId="2">#REF!</definedName>
    <definedName name="\B" localSheetId="4">#REF!</definedName>
    <definedName name="\B">#REF!</definedName>
    <definedName name="\D" localSheetId="2">#REF!</definedName>
    <definedName name="\D" localSheetId="4">#REF!</definedName>
    <definedName name="\D">#REF!</definedName>
    <definedName name="\E" localSheetId="2">#REF!</definedName>
    <definedName name="\E" localSheetId="4">#REF!</definedName>
    <definedName name="\E">#REF!</definedName>
    <definedName name="\F" localSheetId="2">#REF!</definedName>
    <definedName name="\F" localSheetId="4">#REF!</definedName>
    <definedName name="\F">#REF!</definedName>
    <definedName name="\H" localSheetId="2">#REF!</definedName>
    <definedName name="\H" localSheetId="4">#REF!</definedName>
    <definedName name="\H">#REF!</definedName>
    <definedName name="\L" localSheetId="2">#REF!</definedName>
    <definedName name="\L" localSheetId="4">#REF!</definedName>
    <definedName name="\L">#REF!</definedName>
    <definedName name="\M" localSheetId="2">#REF!</definedName>
    <definedName name="\M" localSheetId="4">#REF!</definedName>
    <definedName name="\M">#REF!</definedName>
    <definedName name="\S" localSheetId="2">#REF!</definedName>
    <definedName name="\S" localSheetId="4">#REF!</definedName>
    <definedName name="\S">#REF!</definedName>
    <definedName name="___A66000" localSheetId="2">[1]opsumm!#REF!</definedName>
    <definedName name="___A66000" localSheetId="4">[1]opsumm!#REF!</definedName>
    <definedName name="___A66000">[1]opsumm!#REF!</definedName>
    <definedName name="__A66000" localSheetId="2">[1]opsumm!#REF!</definedName>
    <definedName name="__A66000" localSheetId="4">[1]opsumm!#REF!</definedName>
    <definedName name="__A66000">[1]opsumm!#REF!</definedName>
    <definedName name="__TB3">[2]TB!$A$3:$C$1532</definedName>
    <definedName name="_A66000" localSheetId="2">[1]opsumm!#REF!</definedName>
    <definedName name="_A66000" localSheetId="4">[1]opsumm!#REF!</definedName>
    <definedName name="_A66000">[1]opsumm!#REF!</definedName>
    <definedName name="_CAP1" localSheetId="2">[3]CAP!#REF!</definedName>
    <definedName name="_CAP1" localSheetId="4">[3]CAP!#REF!</definedName>
    <definedName name="_CAP1">[3]CAP!#REF!</definedName>
    <definedName name="_xlnm._FilterDatabase" localSheetId="6" hidden="1">'FY21 Bud Payer Mix HIDE'!$B$12:$V$31</definedName>
    <definedName name="_Key1" localSheetId="2" hidden="1">'[4]000'!#REF!</definedName>
    <definedName name="_Key1" localSheetId="4" hidden="1">'[4]000'!#REF!</definedName>
    <definedName name="_Key1" hidden="1">'[4]000'!#REF!</definedName>
    <definedName name="_Order1" hidden="1">0</definedName>
    <definedName name="_Order2" hidden="1">0</definedName>
    <definedName name="_Parse_In" localSheetId="2" hidden="1">#REF!</definedName>
    <definedName name="_Parse_In" localSheetId="4" hidden="1">#REF!</definedName>
    <definedName name="_Parse_In" hidden="1">#REF!</definedName>
    <definedName name="_TB3">[5]TB!$A$2:$C$1551</definedName>
    <definedName name="Access_Load" localSheetId="2">#REF!</definedName>
    <definedName name="Access_Load" localSheetId="4">#REF!</definedName>
    <definedName name="Access_Load">#REF!</definedName>
    <definedName name="ACCT">[6]Hidden!$F$11</definedName>
    <definedName name="ADC_IP" localSheetId="2">#REF!</definedName>
    <definedName name="ADC_IP" localSheetId="4">#REF!</definedName>
    <definedName name="ADC_IP">#REF!</definedName>
    <definedName name="ADCTable">[7]ADC!$W$70:$AM$224</definedName>
    <definedName name="Adjusted_Patient_Days" localSheetId="2">#REF!</definedName>
    <definedName name="Adjusted_Patient_Days" localSheetId="4">#REF!</definedName>
    <definedName name="Adjusted_Patient_Days">#REF!</definedName>
    <definedName name="Admissions_Adjusted" localSheetId="2">#REF!</definedName>
    <definedName name="Admissions_Adjusted" localSheetId="4">#REF!</definedName>
    <definedName name="Admissions_Adjusted">#REF!</definedName>
    <definedName name="Admissions_IP" localSheetId="2">#REF!</definedName>
    <definedName name="Admissions_IP" localSheetId="4">#REF!</definedName>
    <definedName name="Admissions_IP">#REF!</definedName>
    <definedName name="AGE" localSheetId="2">#REF!</definedName>
    <definedName name="AGE" localSheetId="4">#REF!</definedName>
    <definedName name="AGE">#REF!</definedName>
    <definedName name="AR" localSheetId="2">#REF!</definedName>
    <definedName name="AR" localSheetId="4">#REF!</definedName>
    <definedName name="AR">#REF!</definedName>
    <definedName name="AREA_COLUMN_LABEL" localSheetId="2">[8]Evaluation!#REF!</definedName>
    <definedName name="AREA_COLUMN_LABEL" localSheetId="4">[8]Evaluation!#REF!</definedName>
    <definedName name="AREA_COLUMN_LABEL">[8]Evaluation!#REF!</definedName>
    <definedName name="B_BalSht" localSheetId="2">#REF!</definedName>
    <definedName name="B_BalSht" localSheetId="4">#REF!</definedName>
    <definedName name="B_BalSht">#REF!</definedName>
    <definedName name="Bal_Acct" localSheetId="2">#REF!</definedName>
    <definedName name="Bal_Acct" localSheetId="4">#REF!</definedName>
    <definedName name="Bal_Acct">#REF!</definedName>
    <definedName name="Bal_MTD" localSheetId="2">#REF!</definedName>
    <definedName name="Bal_MTD" localSheetId="4">#REF!</definedName>
    <definedName name="Bal_MTD">#REF!</definedName>
    <definedName name="Bal_YTD" localSheetId="2">#REF!</definedName>
    <definedName name="Bal_YTD" localSheetId="4">#REF!</definedName>
    <definedName name="Bal_YTD">#REF!</definedName>
    <definedName name="BalSht" localSheetId="2">#REF!</definedName>
    <definedName name="BalSht" localSheetId="4">#REF!</definedName>
    <definedName name="BalSht">#REF!</definedName>
    <definedName name="BSMAP" localSheetId="4">#REF!</definedName>
    <definedName name="BSMAP">#REF!</definedName>
    <definedName name="Budget" localSheetId="2">#REF!</definedName>
    <definedName name="Budget" localSheetId="4">#REF!</definedName>
    <definedName name="Budget">#REF!</definedName>
    <definedName name="BudgetInput">'[9]Budget Input'!$C$10:$AN$302</definedName>
    <definedName name="CAP" localSheetId="2">[3]CAP!#REF!</definedName>
    <definedName name="CAP" localSheetId="4">[3]CAP!#REF!</definedName>
    <definedName name="CAP">[3]CAP!#REF!</definedName>
    <definedName name="Capital_Accounts" localSheetId="2">#REF!</definedName>
    <definedName name="Capital_Accounts" localSheetId="4">#REF!</definedName>
    <definedName name="Capital_Accounts">#REF!</definedName>
    <definedName name="colgroup">[6]Orientation!$G$6</definedName>
    <definedName name="colsegment">[6]Orientation!$F$6</definedName>
    <definedName name="Column1">[10]Options!$A$3:$A$85</definedName>
    <definedName name="Column2">[10]Options!$G$3:$G$120</definedName>
    <definedName name="Comm_AR" localSheetId="2">#REF!</definedName>
    <definedName name="Comm_AR" localSheetId="4">#REF!</definedName>
    <definedName name="Comm_AR">#REF!</definedName>
    <definedName name="Complexity_Factor">'[11]Client Profile'!$L$9</definedName>
    <definedName name="Consulting_Complexity_Factor">[11]Assumptions!$L$30</definedName>
    <definedName name="Contract_Complexity_Factor">[11]Assumptions!$K$30</definedName>
    <definedName name="Conversion_Complexity_Factor">[11]Assumptions!$H$30</definedName>
    <definedName name="CostCenter" localSheetId="2">#REF!</definedName>
    <definedName name="CostCenter" localSheetId="4">#REF!</definedName>
    <definedName name="CostCenter">#REF!</definedName>
    <definedName name="CritO" localSheetId="2">[12]OPReport!#REF!</definedName>
    <definedName name="CritO" localSheetId="4">[12]OPReport!#REF!</definedName>
    <definedName name="CritO">[12]OPReport!#REF!</definedName>
    <definedName name="Data" localSheetId="2">#REF!</definedName>
    <definedName name="Data" localSheetId="4">#REF!</definedName>
    <definedName name="Data">#REF!</definedName>
    <definedName name="DAYS">[13]Statistics!$L$11:$N$22</definedName>
    <definedName name="DEPT">[6]Hidden!$D$11</definedName>
    <definedName name="drlFilter">[6]Settings!$D$27</definedName>
    <definedName name="End" localSheetId="2">#REF!</definedName>
    <definedName name="End" localSheetId="4">#REF!</definedName>
    <definedName name="End">#REF!</definedName>
    <definedName name="filter">[6]Settings!$B$14:$H$25</definedName>
    <definedName name="FM_Data" localSheetId="2">#REF!</definedName>
    <definedName name="FM_Data" localSheetId="4">#REF!</definedName>
    <definedName name="FM_Data">#REF!</definedName>
    <definedName name="fy2000_budget">'[14]FY Budget Items'!$B$15:$AA$26</definedName>
    <definedName name="FY2001_budget">'[14]FY Budget Items'!$B$2:$AF$13</definedName>
    <definedName name="FY2004_budget">'[14]FY Budget Items'!$B$2:$AS$13</definedName>
    <definedName name="FY2005_budget">'[14]FY Budget Items'!$B$2:$BB$13</definedName>
    <definedName name="GL_Codes" localSheetId="2">#REF!</definedName>
    <definedName name="GL_Codes" localSheetId="4">#REF!</definedName>
    <definedName name="GL_Codes">#REF!</definedName>
    <definedName name="Hardware_Complexity_Factor">[11]Assumptions!$C$30</definedName>
    <definedName name="Hardware_Depreciation_Term">[11]Assumptions!$C$20</definedName>
    <definedName name="hide1">[15]Cover!$A$18:$B$29</definedName>
    <definedName name="InSumm" localSheetId="2">#REF!</definedName>
    <definedName name="InSumm" localSheetId="4">#REF!</definedName>
    <definedName name="InSumm">#REF!</definedName>
    <definedName name="Interface_Complexity_Factor">[11]Assumptions!$G$30</definedName>
    <definedName name="IPsumm" localSheetId="2">#REF!</definedName>
    <definedName name="IPsumm" localSheetId="4">#REF!</definedName>
    <definedName name="IPsumm">#REF!</definedName>
    <definedName name="Level">'[11]Client Profile'!$L$7</definedName>
    <definedName name="LookupTable">'[9]Budget Input'!$H$882:$N$905</definedName>
    <definedName name="master_def" localSheetId="2">#REF!</definedName>
    <definedName name="master_def" localSheetId="4">#REF!</definedName>
    <definedName name="master_def">#REF!</definedName>
    <definedName name="Mcaid_AR" localSheetId="2">#REF!</definedName>
    <definedName name="Mcaid_AR" localSheetId="4">#REF!</definedName>
    <definedName name="Mcaid_AR">#REF!</definedName>
    <definedName name="Mcare_AR" localSheetId="2">#REF!</definedName>
    <definedName name="Mcare_AR" localSheetId="4">#REF!</definedName>
    <definedName name="Mcare_AR">#REF!</definedName>
    <definedName name="MetaSet">[6]Orientation!$C$22</definedName>
    <definedName name="monroe" localSheetId="2">#REF!</definedName>
    <definedName name="monroe" localSheetId="4">#REF!</definedName>
    <definedName name="monroe">#REF!</definedName>
    <definedName name="NetGross">'[16]Net to Gross'!$A$6:$L$132</definedName>
    <definedName name="Network_Complexity_Factor">[11]Assumptions!$E$30</definedName>
    <definedName name="NewAR" localSheetId="2">#REF!</definedName>
    <definedName name="NewAR" localSheetId="4">#REF!</definedName>
    <definedName name="NewAR">#REF!</definedName>
    <definedName name="o" localSheetId="2">#REF!</definedName>
    <definedName name="o" localSheetId="4">#REF!</definedName>
    <definedName name="o">#REF!</definedName>
    <definedName name="Operational_Accounts" localSheetId="2">#REF!</definedName>
    <definedName name="Operational_Accounts" localSheetId="4">#REF!</definedName>
    <definedName name="Operational_Accounts">#REF!</definedName>
    <definedName name="Operational_Accounts2" localSheetId="2">#REF!</definedName>
    <definedName name="Operational_Accounts2" localSheetId="4">#REF!</definedName>
    <definedName name="Operational_Accounts2">#REF!</definedName>
    <definedName name="opsumm" localSheetId="2">#REF!</definedName>
    <definedName name="opsumm" localSheetId="4">#REF!</definedName>
    <definedName name="opsumm">#REF!</definedName>
    <definedName name="Options">[17]List!$B$3:$B$52</definedName>
    <definedName name="OutSum" localSheetId="2">#REF!</definedName>
    <definedName name="OutSum" localSheetId="4">#REF!</definedName>
    <definedName name="OutSum">#REF!</definedName>
    <definedName name="Patient_Days_IP" localSheetId="2">#REF!</definedName>
    <definedName name="Patient_Days_IP" localSheetId="4">#REF!</definedName>
    <definedName name="Patient_Days_IP">#REF!</definedName>
    <definedName name="PAYER" localSheetId="2">#REF!</definedName>
    <definedName name="PAYER" localSheetId="4">#REF!</definedName>
    <definedName name="PAYER">#REF!</definedName>
    <definedName name="Peripheral_Complexity_Factor">[11]Assumptions!$F$30</definedName>
    <definedName name="Peripheral_Depreciation_Term">[11]Assumptions!$C$22</definedName>
    <definedName name="PL" localSheetId="2">#REF!</definedName>
    <definedName name="PL" localSheetId="4">#REF!</definedName>
    <definedName name="PL">#REF!</definedName>
    <definedName name="PosChange">'[18]Detailed Changes'!$B$41:$D$52</definedName>
    <definedName name="PPSSummary" localSheetId="2">#REF!</definedName>
    <definedName name="PPSSummary" localSheetId="4">#REF!</definedName>
    <definedName name="PPSSummary">#REF!</definedName>
    <definedName name="Prescriptions" hidden="1">{"add",#N/A,FALSE,"code"}</definedName>
    <definedName name="primtbl">[6]Orientation!$C$23</definedName>
    <definedName name="_xlnm.Print_Area" localSheetId="2">'1. Reconciliation'!$B$6:$O$115</definedName>
    <definedName name="_xlnm.Print_Area" localSheetId="7">'2. Charge and NPR Detail'!$A$2:$H$49</definedName>
    <definedName name="_xlnm.Print_Area" localSheetId="4">'Bud to Bud Sum by Payer HIDE'!$B$6:$O$115</definedName>
    <definedName name="_xlnm.Print_Area" localSheetId="6">'FY21 Bud Payer Mix HIDE'!$B$12:$X$31</definedName>
    <definedName name="_xlnm.Print_Area" localSheetId="3">'INCOME STATEMENT 0% INCR HIDE'!$A$1:$M$46</definedName>
    <definedName name="_xlnm.Print_Area" localSheetId="0">Overview!$A$1:$B$13</definedName>
    <definedName name="_xlnm.Print_Titles" localSheetId="2">'1. Reconciliation'!$2:$4</definedName>
    <definedName name="_xlnm.Print_Titles" localSheetId="4">'Bud to Bud Sum by Payer HIDE'!$2:$4</definedName>
    <definedName name="_xlnm.Print_Titles" localSheetId="6">'FY21 Bud Payer Mix HIDE'!$B:$B,'FY21 Bud Payer Mix HIDE'!$8:$11</definedName>
    <definedName name="_xlnm.Print_Titles">#REF!</definedName>
    <definedName name="prof" localSheetId="2">#REF!</definedName>
    <definedName name="prof" localSheetId="4">#REF!</definedName>
    <definedName name="prof">#REF!</definedName>
    <definedName name="Rate_nmc" localSheetId="2" hidden="1">#REF!</definedName>
    <definedName name="Rate_nmc" localSheetId="4" hidden="1">#REF!</definedName>
    <definedName name="Rate_nmc" hidden="1">#REF!</definedName>
    <definedName name="Rate_nmc1" localSheetId="2" hidden="1">#REF!</definedName>
    <definedName name="Rate_nmc1" localSheetId="4" hidden="1">#REF!</definedName>
    <definedName name="Rate_nmc1" hidden="1">#REF!</definedName>
    <definedName name="REHAB" localSheetId="2">'[19]M''care IP DRG'!#REF!</definedName>
    <definedName name="REHAB" localSheetId="4">'[19]M''care IP DRG'!#REF!</definedName>
    <definedName name="REHAB">'[19]M''care IP DRG'!#REF!</definedName>
    <definedName name="report_type">[6]Orientation!$C$24</definedName>
    <definedName name="REPORT1" localSheetId="2">#REF!</definedName>
    <definedName name="REPORT1" localSheetId="4">#REF!</definedName>
    <definedName name="REPORT1">#REF!</definedName>
    <definedName name="REPORT11" localSheetId="2">#REF!</definedName>
    <definedName name="REPORT11" localSheetId="4">#REF!</definedName>
    <definedName name="REPORT11">#REF!</definedName>
    <definedName name="REPORT3" localSheetId="2">#REF!</definedName>
    <definedName name="REPORT3" localSheetId="4">#REF!</definedName>
    <definedName name="REPORT3">#REF!</definedName>
    <definedName name="REPORT4" localSheetId="2">#REF!</definedName>
    <definedName name="REPORT4" localSheetId="4">#REF!</definedName>
    <definedName name="REPORT4">#REF!</definedName>
    <definedName name="REPORT5" localSheetId="2">#REF!</definedName>
    <definedName name="REPORT5" localSheetId="4">#REF!</definedName>
    <definedName name="REPORT5">#REF!</definedName>
    <definedName name="REPORT6" localSheetId="2">#REF!</definedName>
    <definedName name="REPORT6" localSheetId="4">#REF!</definedName>
    <definedName name="REPORT6">#REF!</definedName>
    <definedName name="REPORT7" localSheetId="2">#REF!</definedName>
    <definedName name="REPORT7" localSheetId="4">#REF!</definedName>
    <definedName name="REPORT7">#REF!</definedName>
    <definedName name="REPORT8" localSheetId="2">#REF!</definedName>
    <definedName name="REPORT8" localSheetId="4">#REF!</definedName>
    <definedName name="REPORT8">#REF!</definedName>
    <definedName name="ReportVersion">[6]Settings!$D$5</definedName>
    <definedName name="RevbyPayor">[16]Stats!$A$8:$V$124</definedName>
    <definedName name="Revenue" localSheetId="2">#REF!</definedName>
    <definedName name="Revenue" localSheetId="4">#REF!</definedName>
    <definedName name="Revenue">#REF!</definedName>
    <definedName name="rngCreateLog">[6]Delivery!$B$12</definedName>
    <definedName name="rngFilePassword">[6]Delivery!$B$6</definedName>
    <definedName name="rngSourceTab">[6]Delivery!$E$8</definedName>
    <definedName name="rowgroup">[6]Orientation!$C$17</definedName>
    <definedName name="rowsegment">[6]Orientation!$B$17</definedName>
    <definedName name="ScenGrpList">OFFSET([20]Control!$AG$1,0,0,COUNTIF([20]Control!$AG:$AG,"&gt;"""),1)</definedName>
    <definedName name="Sequential_Group">[6]Settings!$J$6</definedName>
    <definedName name="Sequential_Segment">[6]Settings!$I$6</definedName>
    <definedName name="Sequential_Sort">[6]Settings!$I$10:$J$11</definedName>
    <definedName name="Slicer_Category">#N/A</definedName>
    <definedName name="Software_Complexity_Factor">[11]Assumptions!$D$30</definedName>
    <definedName name="Software_Depreciation_Term">[11]Assumptions!$C$21</definedName>
    <definedName name="sortcol" localSheetId="2">#REF!</definedName>
    <definedName name="sortcol" localSheetId="4">#REF!</definedName>
    <definedName name="sortcol">#REF!</definedName>
    <definedName name="Staff_Complexity_Factor">[11]Assumptions!$I$30</definedName>
    <definedName name="START" localSheetId="2">#REF!</definedName>
    <definedName name="START" localSheetId="4">#REF!</definedName>
    <definedName name="START">#REF!</definedName>
    <definedName name="STAT">[21]List!$A$2:$A$88</definedName>
    <definedName name="Stat2">[21]List!$A$2:$A$88</definedName>
    <definedName name="Supplemental_filter">[6]Settings!$C$31</definedName>
    <definedName name="TB" localSheetId="4">#REF!</definedName>
    <definedName name="TB">#REF!</definedName>
    <definedName name="Time">[10]Options!$L$4:$L$49</definedName>
    <definedName name="timeseries">[6]Orientation!$B$6:$C$13</definedName>
    <definedName name="Types">[22]t!$A$2:$A$7</definedName>
    <definedName name="Untitled" localSheetId="4">[23]TOTALL!#REF!</definedName>
    <definedName name="Untitled">[23]TOTALL!#REF!</definedName>
    <definedName name="Vendor_Complexity_Factor">[11]Assumptions!$J$30</definedName>
    <definedName name="w" hidden="1">{"add",#N/A,FALSE,"code"}</definedName>
    <definedName name="WC_AR" localSheetId="2">#REF!</definedName>
    <definedName name="WC_AR" localSheetId="4">#REF!</definedName>
    <definedName name="WC_AR">#REF!</definedName>
    <definedName name="wrn.rep1." hidden="1">{"add",#N/A,FALSE,"code"}</definedName>
    <definedName name="wrn.rep1._1" hidden="1">{"add",#N/A,FALSE,"code"}</definedName>
    <definedName name="x" localSheetId="2" hidden="1">#REF!</definedName>
    <definedName name="x" localSheetId="4" hidden="1">#REF!</definedName>
    <definedName name="x" hidden="1">#REF!</definedName>
    <definedName name="xperiod">[6]Orientation!$G$15</definedName>
    <definedName name="xtabin">[6]Hidden!$D$10:$H$11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K41" i="13" l="1"/>
  <c r="K39" i="13"/>
  <c r="J62" i="13" l="1"/>
  <c r="H62" i="13"/>
  <c r="C88" i="22" l="1"/>
  <c r="C87" i="22"/>
  <c r="C89" i="22" l="1"/>
  <c r="D73" i="22"/>
  <c r="F8" i="28"/>
  <c r="F11" i="28"/>
  <c r="F12" i="28"/>
  <c r="F13" i="28"/>
  <c r="F14" i="28"/>
  <c r="F15" i="28"/>
  <c r="F16" i="28"/>
  <c r="F17" i="28"/>
  <c r="F18" i="28"/>
  <c r="G20" i="28"/>
  <c r="G22" i="28" s="1"/>
  <c r="G26" i="28" s="1"/>
  <c r="H20" i="28"/>
  <c r="H22" i="28" s="1"/>
  <c r="H26" i="28" s="1"/>
  <c r="I20" i="28"/>
  <c r="I22" i="28" s="1"/>
  <c r="I26" i="28" s="1"/>
  <c r="D14" i="22"/>
  <c r="E14" i="22"/>
  <c r="F14" i="22"/>
  <c r="G14" i="22"/>
  <c r="E30" i="22"/>
  <c r="E29" i="22"/>
  <c r="C15" i="22"/>
  <c r="C16" i="22"/>
  <c r="C17" i="22"/>
  <c r="C18" i="22"/>
  <c r="C19" i="22"/>
  <c r="C20" i="22"/>
  <c r="E71" i="22"/>
  <c r="F71" i="22"/>
  <c r="G71" i="22"/>
  <c r="D71" i="22"/>
  <c r="C13" i="22"/>
  <c r="C12" i="22"/>
  <c r="F12" i="22"/>
  <c r="H33" i="13"/>
  <c r="H32" i="13"/>
  <c r="F33" i="13"/>
  <c r="F32" i="13"/>
  <c r="E11" i="13"/>
  <c r="E22" i="13"/>
  <c r="E21" i="13"/>
  <c r="F22" i="13"/>
  <c r="F21" i="13"/>
  <c r="H22" i="13"/>
  <c r="H21" i="13"/>
  <c r="F22" i="28" l="1"/>
  <c r="F26" i="28" s="1"/>
  <c r="F20" i="28"/>
  <c r="C14" i="22"/>
  <c r="E12" i="13"/>
  <c r="C22" i="13" s="1"/>
  <c r="G12" i="13" l="1"/>
  <c r="D12" i="13" s="1"/>
  <c r="C21" i="13"/>
  <c r="E15" i="13"/>
  <c r="G11" i="13"/>
  <c r="G15" i="13" l="1"/>
  <c r="D11" i="13"/>
  <c r="C81" i="22" l="1"/>
  <c r="C80" i="22"/>
  <c r="C79" i="22"/>
  <c r="C78" i="22"/>
  <c r="C77" i="22"/>
  <c r="C76" i="22"/>
  <c r="C75" i="22"/>
  <c r="C74" i="22"/>
  <c r="C72" i="22"/>
  <c r="C71" i="22"/>
  <c r="C70" i="22"/>
  <c r="D107" i="22" l="1"/>
  <c r="D105" i="22"/>
  <c r="D104" i="22"/>
  <c r="D103" i="22"/>
  <c r="D102" i="22"/>
  <c r="D101" i="22"/>
  <c r="D100" i="22"/>
  <c r="D99" i="22"/>
  <c r="D98" i="22"/>
  <c r="D97" i="22"/>
  <c r="C96" i="22"/>
  <c r="D96" i="22" s="1"/>
  <c r="D95" i="22"/>
  <c r="D94" i="22"/>
  <c r="C96" i="27"/>
  <c r="F9" i="27" l="1"/>
  <c r="D107" i="27"/>
  <c r="D105" i="27"/>
  <c r="D104" i="27"/>
  <c r="D103" i="27"/>
  <c r="D102" i="27"/>
  <c r="D101" i="27"/>
  <c r="D100" i="27"/>
  <c r="D99" i="27"/>
  <c r="D98" i="27"/>
  <c r="D96" i="27"/>
  <c r="D94" i="27"/>
  <c r="H82" i="27"/>
  <c r="H84" i="27" s="1"/>
  <c r="H85" i="27" s="1"/>
  <c r="C81" i="27"/>
  <c r="C80" i="27"/>
  <c r="C79" i="27"/>
  <c r="C78" i="27"/>
  <c r="C77" i="27"/>
  <c r="C76" i="27"/>
  <c r="C75" i="27"/>
  <c r="C74" i="27"/>
  <c r="G73" i="27"/>
  <c r="F73" i="27"/>
  <c r="E73" i="27"/>
  <c r="E82" i="27" s="1"/>
  <c r="E84" i="27" s="1"/>
  <c r="E85" i="27" s="1"/>
  <c r="D73" i="27"/>
  <c r="D82" i="27" s="1"/>
  <c r="D84" i="27" s="1"/>
  <c r="D85" i="27" s="1"/>
  <c r="C73" i="27"/>
  <c r="C72" i="27"/>
  <c r="C71" i="27"/>
  <c r="G70" i="27"/>
  <c r="F70" i="27"/>
  <c r="F82" i="27" s="1"/>
  <c r="F84" i="27" s="1"/>
  <c r="F85" i="27" s="1"/>
  <c r="C57" i="27"/>
  <c r="D51" i="27"/>
  <c r="D49" i="27"/>
  <c r="C48" i="27"/>
  <c r="D48" i="27" s="1"/>
  <c r="D47" i="27"/>
  <c r="D46" i="27"/>
  <c r="D45" i="27"/>
  <c r="D44" i="27"/>
  <c r="D43" i="27"/>
  <c r="D42" i="27"/>
  <c r="C41" i="27"/>
  <c r="D97" i="27" s="1"/>
  <c r="D40" i="27"/>
  <c r="D38" i="27"/>
  <c r="C22" i="27"/>
  <c r="C21" i="27"/>
  <c r="C20" i="27"/>
  <c r="C19" i="27"/>
  <c r="C18" i="27"/>
  <c r="C17" i="27"/>
  <c r="C16" i="27"/>
  <c r="C15" i="27"/>
  <c r="C13" i="27"/>
  <c r="H11" i="27"/>
  <c r="H23" i="27" s="1"/>
  <c r="H25" i="27" s="1"/>
  <c r="E11" i="27"/>
  <c r="D11" i="27"/>
  <c r="H107" i="26"/>
  <c r="H87" i="26"/>
  <c r="B78" i="26"/>
  <c r="B77" i="26"/>
  <c r="B76" i="26"/>
  <c r="B75" i="26"/>
  <c r="B73" i="26"/>
  <c r="H62" i="26"/>
  <c r="G62" i="26"/>
  <c r="F62" i="26"/>
  <c r="H45" i="26"/>
  <c r="H78" i="26" s="1"/>
  <c r="H76" i="26"/>
  <c r="K36" i="26"/>
  <c r="M36" i="26" s="1"/>
  <c r="K35" i="26"/>
  <c r="J34" i="26"/>
  <c r="I34" i="26"/>
  <c r="L34" i="26" s="1"/>
  <c r="J33" i="26"/>
  <c r="K30" i="26"/>
  <c r="M30" i="26" s="1"/>
  <c r="I29" i="26"/>
  <c r="L29" i="26" s="1"/>
  <c r="K29" i="26"/>
  <c r="M29" i="26" s="1"/>
  <c r="K28" i="26"/>
  <c r="M28" i="26" s="1"/>
  <c r="I27" i="26"/>
  <c r="L27" i="26" s="1"/>
  <c r="K27" i="26"/>
  <c r="M27" i="26" s="1"/>
  <c r="M26" i="26"/>
  <c r="K26" i="26"/>
  <c r="H42" i="26"/>
  <c r="H75" i="26" s="1"/>
  <c r="I25" i="26"/>
  <c r="L25" i="26" s="1"/>
  <c r="K25" i="26"/>
  <c r="M25" i="26" s="1"/>
  <c r="K24" i="26"/>
  <c r="M24" i="26" s="1"/>
  <c r="J24" i="26"/>
  <c r="I23" i="26"/>
  <c r="L23" i="26" s="1"/>
  <c r="K23" i="26"/>
  <c r="M23" i="26" s="1"/>
  <c r="K22" i="26"/>
  <c r="M22" i="26" s="1"/>
  <c r="J21" i="26"/>
  <c r="K20" i="26"/>
  <c r="M20" i="26" s="1"/>
  <c r="K19" i="26"/>
  <c r="M19" i="26" s="1"/>
  <c r="I19" i="26"/>
  <c r="L19" i="26" s="1"/>
  <c r="J19" i="26"/>
  <c r="J18" i="26"/>
  <c r="I18" i="26"/>
  <c r="L18" i="26" s="1"/>
  <c r="H31" i="26"/>
  <c r="F31" i="26"/>
  <c r="E31" i="26"/>
  <c r="D31" i="26"/>
  <c r="C31" i="26"/>
  <c r="J17" i="26"/>
  <c r="I14" i="26"/>
  <c r="L14" i="26" s="1"/>
  <c r="J14" i="26"/>
  <c r="K14" i="26"/>
  <c r="M14" i="26" s="1"/>
  <c r="K11" i="26"/>
  <c r="M11" i="26" s="1"/>
  <c r="K10" i="26"/>
  <c r="M10" i="26" s="1"/>
  <c r="K9" i="26"/>
  <c r="M9" i="26" s="1"/>
  <c r="H12" i="26"/>
  <c r="G12" i="26"/>
  <c r="F12" i="26"/>
  <c r="E12" i="26"/>
  <c r="D12" i="26"/>
  <c r="C12" i="26"/>
  <c r="F6" i="26"/>
  <c r="K5" i="26"/>
  <c r="M5" i="26" s="1"/>
  <c r="J5" i="26"/>
  <c r="K4" i="26"/>
  <c r="M4" i="26" s="1"/>
  <c r="C6" i="26"/>
  <c r="C13" i="26" s="1"/>
  <c r="J3" i="26"/>
  <c r="I3" i="26"/>
  <c r="L3" i="26" s="1"/>
  <c r="E6" i="26"/>
  <c r="D6" i="26"/>
  <c r="D9" i="27" l="1"/>
  <c r="D41" i="27"/>
  <c r="E9" i="27"/>
  <c r="G82" i="27"/>
  <c r="G84" i="27" s="1"/>
  <c r="C70" i="27"/>
  <c r="G11" i="27"/>
  <c r="G9" i="27" s="1"/>
  <c r="D13" i="26"/>
  <c r="E13" i="26"/>
  <c r="F13" i="26"/>
  <c r="C16" i="26"/>
  <c r="C15" i="26"/>
  <c r="C32" i="26" s="1"/>
  <c r="C37" i="26" s="1"/>
  <c r="K12" i="26"/>
  <c r="M12" i="26" s="1"/>
  <c r="J12" i="26"/>
  <c r="I12" i="26"/>
  <c r="L12" i="26" s="1"/>
  <c r="J31" i="26"/>
  <c r="I31" i="26"/>
  <c r="L31" i="26" s="1"/>
  <c r="J10" i="26"/>
  <c r="I9" i="26"/>
  <c r="L9" i="26" s="1"/>
  <c r="I20" i="26"/>
  <c r="L20" i="26" s="1"/>
  <c r="I22" i="26"/>
  <c r="L22" i="26" s="1"/>
  <c r="H6" i="26"/>
  <c r="J8" i="26"/>
  <c r="I11" i="26"/>
  <c r="L11" i="26" s="1"/>
  <c r="K3" i="26"/>
  <c r="M3" i="26" s="1"/>
  <c r="I5" i="26"/>
  <c r="L5" i="26" s="1"/>
  <c r="J9" i="26"/>
  <c r="J11" i="26"/>
  <c r="K18" i="26"/>
  <c r="M18" i="26" s="1"/>
  <c r="J20" i="26"/>
  <c r="J22" i="26"/>
  <c r="I24" i="26"/>
  <c r="L24" i="26" s="1"/>
  <c r="I26" i="26"/>
  <c r="L26" i="26" s="1"/>
  <c r="I28" i="26"/>
  <c r="L28" i="26" s="1"/>
  <c r="I30" i="26"/>
  <c r="L30" i="26" s="1"/>
  <c r="K34" i="26"/>
  <c r="H44" i="26"/>
  <c r="H77" i="26" s="1"/>
  <c r="J26" i="26"/>
  <c r="J28" i="26"/>
  <c r="J30" i="26"/>
  <c r="I35" i="26"/>
  <c r="F50" i="26"/>
  <c r="G31" i="26"/>
  <c r="K31" i="26" s="1"/>
  <c r="M31" i="26" s="1"/>
  <c r="J35" i="26"/>
  <c r="G50" i="26"/>
  <c r="I4" i="26"/>
  <c r="L4" i="26" s="1"/>
  <c r="G6" i="26"/>
  <c r="I8" i="26"/>
  <c r="L8" i="26" s="1"/>
  <c r="I10" i="26"/>
  <c r="L10" i="26" s="1"/>
  <c r="I21" i="26"/>
  <c r="L21" i="26" s="1"/>
  <c r="I36" i="26"/>
  <c r="J4" i="26"/>
  <c r="J36" i="26"/>
  <c r="K8" i="26"/>
  <c r="M8" i="26" s="1"/>
  <c r="K21" i="26"/>
  <c r="M21" i="26" s="1"/>
  <c r="J23" i="26"/>
  <c r="J25" i="26"/>
  <c r="J27" i="26"/>
  <c r="J29" i="26"/>
  <c r="C82" i="27" l="1"/>
  <c r="J70" i="27"/>
  <c r="C11" i="27"/>
  <c r="D95" i="27"/>
  <c r="F15" i="26"/>
  <c r="F32" i="26" s="1"/>
  <c r="F37" i="26" s="1"/>
  <c r="F16" i="26"/>
  <c r="D15" i="26"/>
  <c r="D32" i="26" s="1"/>
  <c r="D37" i="26" s="1"/>
  <c r="D16" i="26"/>
  <c r="E15" i="26"/>
  <c r="E32" i="26" s="1"/>
  <c r="E37" i="26" s="1"/>
  <c r="E16" i="26"/>
  <c r="H13" i="26"/>
  <c r="J6" i="26"/>
  <c r="I6" i="26"/>
  <c r="L6" i="26" s="1"/>
  <c r="K6" i="26"/>
  <c r="M6" i="26" s="1"/>
  <c r="G13" i="26"/>
  <c r="C86" i="27" l="1"/>
  <c r="C84" i="27"/>
  <c r="C85" i="27" s="1"/>
  <c r="H80" i="26"/>
  <c r="H16" i="26"/>
  <c r="J16" i="26" s="1"/>
  <c r="K13" i="26"/>
  <c r="J13" i="26"/>
  <c r="I13" i="26"/>
  <c r="L13" i="26" s="1"/>
  <c r="H15" i="26"/>
  <c r="G15" i="26"/>
  <c r="G16" i="26"/>
  <c r="M13" i="26" l="1"/>
  <c r="H30" i="27"/>
  <c r="G32" i="26"/>
  <c r="H88" i="26"/>
  <c r="K15" i="26"/>
  <c r="M15" i="26" s="1"/>
  <c r="J15" i="26"/>
  <c r="I15" i="26"/>
  <c r="L15" i="26" s="1"/>
  <c r="H32" i="26"/>
  <c r="G37" i="26" l="1"/>
  <c r="H41" i="26"/>
  <c r="H37" i="26"/>
  <c r="K32" i="26"/>
  <c r="M32" i="26" s="1"/>
  <c r="J32" i="26"/>
  <c r="I32" i="26"/>
  <c r="L32" i="26" s="1"/>
  <c r="I37" i="26" l="1"/>
  <c r="L37" i="26" s="1"/>
  <c r="K37" i="26"/>
  <c r="M37" i="26" s="1"/>
  <c r="J37" i="26"/>
  <c r="H46" i="26"/>
  <c r="H74" i="26"/>
  <c r="H79" i="26" s="1"/>
  <c r="H81" i="26" s="1"/>
  <c r="H84" i="26" l="1"/>
  <c r="H82" i="26"/>
  <c r="H89" i="26"/>
  <c r="H85" i="26"/>
  <c r="H91" i="26" l="1"/>
  <c r="H90" i="26"/>
  <c r="H92" i="26"/>
  <c r="J70" i="22" l="1"/>
  <c r="L81" i="23"/>
  <c r="H81" i="23"/>
  <c r="F81" i="23"/>
  <c r="E81" i="23"/>
  <c r="H72" i="24"/>
  <c r="G72" i="24"/>
  <c r="E72" i="24"/>
  <c r="D72" i="24"/>
  <c r="C72" i="24"/>
  <c r="L71" i="24"/>
  <c r="H71" i="24"/>
  <c r="G71" i="24"/>
  <c r="F71" i="24"/>
  <c r="E71" i="24"/>
  <c r="D71" i="24"/>
  <c r="C71" i="24"/>
  <c r="O70" i="24"/>
  <c r="H70" i="24"/>
  <c r="G70" i="24"/>
  <c r="F70" i="24"/>
  <c r="E70" i="24"/>
  <c r="D70" i="24"/>
  <c r="C70" i="24"/>
  <c r="T69" i="24"/>
  <c r="S69" i="24"/>
  <c r="L69" i="24"/>
  <c r="H69" i="24"/>
  <c r="G69" i="24"/>
  <c r="F69" i="24"/>
  <c r="E69" i="24"/>
  <c r="D69" i="24"/>
  <c r="C69" i="24"/>
  <c r="H68" i="24"/>
  <c r="G68" i="24"/>
  <c r="E68" i="24"/>
  <c r="D68" i="24"/>
  <c r="C68" i="24"/>
  <c r="S67" i="24"/>
  <c r="R67" i="24"/>
  <c r="H67" i="24"/>
  <c r="G67" i="24"/>
  <c r="F67" i="24"/>
  <c r="E67" i="24"/>
  <c r="D67" i="24"/>
  <c r="C67" i="24"/>
  <c r="H66" i="24"/>
  <c r="G66" i="24"/>
  <c r="E66" i="24"/>
  <c r="D66" i="24"/>
  <c r="C66" i="24"/>
  <c r="H65" i="24"/>
  <c r="G65" i="24"/>
  <c r="F65" i="24"/>
  <c r="E65" i="24"/>
  <c r="D65" i="24"/>
  <c r="C65" i="24"/>
  <c r="H64" i="24"/>
  <c r="G64" i="24"/>
  <c r="F64" i="24"/>
  <c r="E64" i="24"/>
  <c r="D64" i="24"/>
  <c r="C64" i="24"/>
  <c r="U57" i="24"/>
  <c r="F57" i="24"/>
  <c r="F72" i="24" s="1"/>
  <c r="V55" i="24"/>
  <c r="T51" i="24"/>
  <c r="S51" i="24"/>
  <c r="R51" i="24"/>
  <c r="Q51" i="24"/>
  <c r="P51" i="24"/>
  <c r="P55" i="24" s="1"/>
  <c r="O51" i="24"/>
  <c r="O55" i="24" s="1"/>
  <c r="N51" i="24"/>
  <c r="N55" i="24" s="1"/>
  <c r="M51" i="24"/>
  <c r="M55" i="24" s="1"/>
  <c r="L51" i="24"/>
  <c r="K51" i="24"/>
  <c r="J51" i="24"/>
  <c r="J55" i="24" s="1"/>
  <c r="I51" i="24"/>
  <c r="I55" i="24" s="1"/>
  <c r="F51" i="24"/>
  <c r="U48" i="24"/>
  <c r="U47" i="24"/>
  <c r="V44" i="24"/>
  <c r="T40" i="24"/>
  <c r="T44" i="24" s="1"/>
  <c r="S40" i="24"/>
  <c r="S44" i="24" s="1"/>
  <c r="R40" i="24"/>
  <c r="R44" i="24" s="1"/>
  <c r="Q40" i="24"/>
  <c r="Q44" i="24" s="1"/>
  <c r="P40" i="24"/>
  <c r="P44" i="24" s="1"/>
  <c r="O40" i="24"/>
  <c r="O44" i="24" s="1"/>
  <c r="N40" i="24"/>
  <c r="N44" i="24" s="1"/>
  <c r="M40" i="24"/>
  <c r="M44" i="24" s="1"/>
  <c r="L40" i="24"/>
  <c r="L44" i="24" s="1"/>
  <c r="F40" i="24"/>
  <c r="J40" i="24"/>
  <c r="J44" i="24" s="1"/>
  <c r="I40" i="24"/>
  <c r="I44" i="24" s="1"/>
  <c r="U37" i="24"/>
  <c r="U36" i="24"/>
  <c r="V33" i="24"/>
  <c r="T33" i="24"/>
  <c r="T29" i="24"/>
  <c r="S29" i="24"/>
  <c r="S33" i="24" s="1"/>
  <c r="R29" i="24"/>
  <c r="R33" i="24" s="1"/>
  <c r="Q29" i="24"/>
  <c r="Q33" i="24" s="1"/>
  <c r="P29" i="24"/>
  <c r="O29" i="24"/>
  <c r="N29" i="24"/>
  <c r="N33" i="24" s="1"/>
  <c r="M29" i="24"/>
  <c r="M33" i="24" s="1"/>
  <c r="L29" i="24"/>
  <c r="L33" i="24" s="1"/>
  <c r="K29" i="24"/>
  <c r="K33" i="24" s="1"/>
  <c r="J29" i="24"/>
  <c r="J33" i="24" s="1"/>
  <c r="I29" i="24"/>
  <c r="I33" i="24" s="1"/>
  <c r="F29" i="24"/>
  <c r="U26" i="24"/>
  <c r="U25" i="24"/>
  <c r="U29" i="24" s="1"/>
  <c r="T71" i="24"/>
  <c r="S71" i="24"/>
  <c r="R71" i="24"/>
  <c r="Q71" i="24"/>
  <c r="P71" i="24"/>
  <c r="O71" i="24"/>
  <c r="N71" i="24"/>
  <c r="M71" i="24"/>
  <c r="K71" i="24"/>
  <c r="J71" i="24"/>
  <c r="I71" i="24"/>
  <c r="T70" i="24"/>
  <c r="S70" i="24"/>
  <c r="R70" i="24"/>
  <c r="Q70" i="24"/>
  <c r="P70" i="24"/>
  <c r="N70" i="24"/>
  <c r="M70" i="24"/>
  <c r="L70" i="24"/>
  <c r="K70" i="24"/>
  <c r="J70" i="24"/>
  <c r="I70" i="24"/>
  <c r="R69" i="24"/>
  <c r="Q69" i="24"/>
  <c r="P69" i="24"/>
  <c r="O69" i="24"/>
  <c r="N69" i="24"/>
  <c r="M69" i="24"/>
  <c r="K69" i="24"/>
  <c r="J69" i="24"/>
  <c r="I69" i="24"/>
  <c r="T67" i="24"/>
  <c r="Q67" i="24"/>
  <c r="P67" i="24"/>
  <c r="O67" i="24"/>
  <c r="N67" i="24"/>
  <c r="M67" i="24"/>
  <c r="L67" i="24"/>
  <c r="K67" i="24"/>
  <c r="J67" i="24"/>
  <c r="T66" i="24"/>
  <c r="S66" i="24"/>
  <c r="R66" i="24"/>
  <c r="Q66" i="24"/>
  <c r="P66" i="24"/>
  <c r="O66" i="24"/>
  <c r="N66" i="24"/>
  <c r="M66" i="24"/>
  <c r="L66" i="24"/>
  <c r="T65" i="24"/>
  <c r="S65" i="24"/>
  <c r="R65" i="24"/>
  <c r="Q65" i="24"/>
  <c r="P65" i="24"/>
  <c r="O65" i="24"/>
  <c r="N65" i="24"/>
  <c r="M65" i="24"/>
  <c r="L65" i="24"/>
  <c r="K65" i="24"/>
  <c r="J65" i="24"/>
  <c r="I65" i="24"/>
  <c r="T64" i="24"/>
  <c r="S64" i="24"/>
  <c r="R64" i="24"/>
  <c r="Q64" i="24"/>
  <c r="P64" i="24"/>
  <c r="O64" i="24"/>
  <c r="N64" i="24"/>
  <c r="M64" i="24"/>
  <c r="L64" i="24"/>
  <c r="K64" i="24"/>
  <c r="J64" i="24"/>
  <c r="Y10" i="24"/>
  <c r="T10" i="24"/>
  <c r="S10" i="24"/>
  <c r="R10" i="24"/>
  <c r="Q10" i="24"/>
  <c r="P10" i="24"/>
  <c r="O10" i="24"/>
  <c r="N10" i="24"/>
  <c r="M10" i="24"/>
  <c r="L10" i="24"/>
  <c r="K10" i="24"/>
  <c r="J10" i="24"/>
  <c r="I10" i="24"/>
  <c r="G10" i="24"/>
  <c r="X10" i="24" s="1"/>
  <c r="E10" i="24"/>
  <c r="D10" i="24"/>
  <c r="C10" i="24"/>
  <c r="B7" i="24"/>
  <c r="J81" i="23" l="1"/>
  <c r="K66" i="24"/>
  <c r="K40" i="24"/>
  <c r="K44" i="24" s="1"/>
  <c r="N72" i="24"/>
  <c r="U18" i="24"/>
  <c r="U20" i="24"/>
  <c r="U70" i="24" s="1"/>
  <c r="U22" i="24"/>
  <c r="U17" i="24"/>
  <c r="U67" i="24" s="1"/>
  <c r="Q68" i="24"/>
  <c r="Q55" i="24"/>
  <c r="Q72" i="24" s="1"/>
  <c r="O68" i="24"/>
  <c r="I72" i="24"/>
  <c r="J68" i="24"/>
  <c r="R68" i="24"/>
  <c r="R55" i="24"/>
  <c r="F68" i="24"/>
  <c r="P68" i="24"/>
  <c r="O33" i="24"/>
  <c r="O72" i="24" s="1"/>
  <c r="J66" i="24"/>
  <c r="K68" i="24"/>
  <c r="S68" i="24"/>
  <c r="U14" i="24"/>
  <c r="AC25" i="24" s="1"/>
  <c r="U19" i="24"/>
  <c r="U69" i="24" s="1"/>
  <c r="L68" i="24"/>
  <c r="T68" i="24"/>
  <c r="I64" i="24"/>
  <c r="K81" i="23"/>
  <c r="D81" i="23"/>
  <c r="J72" i="24"/>
  <c r="U33" i="24"/>
  <c r="AC29" i="24"/>
  <c r="I68" i="24"/>
  <c r="R72" i="24"/>
  <c r="M72" i="24"/>
  <c r="U16" i="24"/>
  <c r="P33" i="24"/>
  <c r="P72" i="24" s="1"/>
  <c r="U51" i="24"/>
  <c r="I67" i="24"/>
  <c r="N68" i="24"/>
  <c r="M68" i="24"/>
  <c r="U15" i="24"/>
  <c r="U65" i="24" s="1"/>
  <c r="K55" i="24"/>
  <c r="K72" i="24" s="1"/>
  <c r="S55" i="24"/>
  <c r="S72" i="24" s="1"/>
  <c r="U21" i="24"/>
  <c r="U71" i="24" s="1"/>
  <c r="F66" i="24"/>
  <c r="U38" i="24"/>
  <c r="L55" i="24"/>
  <c r="L72" i="24" s="1"/>
  <c r="T55" i="24"/>
  <c r="T72" i="24" s="1"/>
  <c r="I66" i="24"/>
  <c r="U66" i="24" l="1"/>
  <c r="U64" i="24"/>
  <c r="U40" i="24"/>
  <c r="U44" i="24" s="1"/>
  <c r="U55" i="24"/>
  <c r="U68" i="24"/>
  <c r="U72" i="24" l="1"/>
  <c r="L75" i="23" l="1"/>
  <c r="J66" i="23"/>
  <c r="I66" i="23"/>
  <c r="H66" i="23"/>
  <c r="G66" i="23"/>
  <c r="E66" i="23"/>
  <c r="I65" i="23"/>
  <c r="H65" i="23"/>
  <c r="G65" i="23"/>
  <c r="F65" i="23"/>
  <c r="E65" i="23"/>
  <c r="I64" i="23"/>
  <c r="H64" i="23"/>
  <c r="G64" i="23"/>
  <c r="F64" i="23"/>
  <c r="E64" i="23"/>
  <c r="I63" i="23"/>
  <c r="H63" i="23"/>
  <c r="G63" i="23"/>
  <c r="F63" i="23"/>
  <c r="E63" i="23"/>
  <c r="I62" i="23"/>
  <c r="H62" i="23"/>
  <c r="G62" i="23"/>
  <c r="F62" i="23"/>
  <c r="E62" i="23"/>
  <c r="K58" i="23"/>
  <c r="D57" i="23"/>
  <c r="N51" i="23"/>
  <c r="L55" i="23"/>
  <c r="D55" i="23"/>
  <c r="F24" i="23"/>
  <c r="J23" i="23"/>
  <c r="J22" i="23"/>
  <c r="I11" i="23"/>
  <c r="I8" i="23"/>
  <c r="E8" i="23" s="1"/>
  <c r="E7" i="23"/>
  <c r="L7" i="23" s="1"/>
  <c r="H82" i="22"/>
  <c r="H84" i="22" s="1"/>
  <c r="H85" i="22" s="1"/>
  <c r="H23" i="22"/>
  <c r="C21" i="22"/>
  <c r="C11" i="22"/>
  <c r="C54" i="13" s="1"/>
  <c r="H25" i="22" l="1"/>
  <c r="H26" i="22" s="1"/>
  <c r="H86" i="22"/>
  <c r="D7" i="23"/>
  <c r="O26" i="23"/>
  <c r="D56" i="23"/>
  <c r="D18" i="23"/>
  <c r="O23" i="23"/>
  <c r="L19" i="23"/>
  <c r="J11" i="23"/>
  <c r="J25" i="23" s="1"/>
  <c r="J67" i="23" s="1"/>
  <c r="I12" i="23"/>
  <c r="I13" i="23" s="1"/>
  <c r="L18" i="23"/>
  <c r="J12" i="23"/>
  <c r="J26" i="23" s="1"/>
  <c r="J68" i="23" s="1"/>
  <c r="L56" i="23"/>
  <c r="D8" i="23"/>
  <c r="L8" i="23"/>
  <c r="L22" i="23"/>
  <c r="I25" i="23"/>
  <c r="I67" i="23" s="1"/>
  <c r="I37" i="23"/>
  <c r="J65" i="23"/>
  <c r="L65" i="23" s="1"/>
  <c r="L23" i="23"/>
  <c r="L24" i="23"/>
  <c r="F66" i="23"/>
  <c r="D66" i="23" s="1"/>
  <c r="D19" i="23"/>
  <c r="E11" i="23"/>
  <c r="E12" i="23"/>
  <c r="F11" i="23"/>
  <c r="F12" i="23"/>
  <c r="J53" i="23"/>
  <c r="J64" i="23" s="1"/>
  <c r="D13" i="23"/>
  <c r="J21" i="23" s="1"/>
  <c r="G11" i="23"/>
  <c r="G12" i="23"/>
  <c r="J20" i="23"/>
  <c r="J29" i="23" s="1"/>
  <c r="H11" i="23"/>
  <c r="H12" i="23"/>
  <c r="I38" i="23" l="1"/>
  <c r="I42" i="23" s="1"/>
  <c r="I26" i="23"/>
  <c r="I68" i="23" s="1"/>
  <c r="O19" i="23"/>
  <c r="P19" i="23" s="1"/>
  <c r="R19" i="23" s="1"/>
  <c r="N19" i="23"/>
  <c r="N27" i="23" s="1"/>
  <c r="D65" i="23"/>
  <c r="J13" i="23"/>
  <c r="J9" i="23" s="1"/>
  <c r="J38" i="23"/>
  <c r="J42" i="23" s="1"/>
  <c r="J37" i="23"/>
  <c r="J41" i="23" s="1"/>
  <c r="I29" i="23"/>
  <c r="L21" i="23"/>
  <c r="J63" i="23"/>
  <c r="D21" i="23"/>
  <c r="D30" i="23" s="1"/>
  <c r="J30" i="23"/>
  <c r="J31" i="23" s="1"/>
  <c r="F13" i="23"/>
  <c r="F9" i="23" s="1"/>
  <c r="F25" i="23"/>
  <c r="F29" i="23" s="1"/>
  <c r="F37" i="23"/>
  <c r="F41" i="23" s="1"/>
  <c r="I30" i="23"/>
  <c r="F38" i="23"/>
  <c r="F42" i="23" s="1"/>
  <c r="F26" i="23"/>
  <c r="F68" i="23" s="1"/>
  <c r="I50" i="23"/>
  <c r="I61" i="23" s="1"/>
  <c r="G26" i="23"/>
  <c r="G68" i="23" s="1"/>
  <c r="G38" i="23"/>
  <c r="G42" i="23" s="1"/>
  <c r="I72" i="23"/>
  <c r="G13" i="23"/>
  <c r="G9" i="23" s="1"/>
  <c r="G25" i="23"/>
  <c r="G29" i="23" s="1"/>
  <c r="G37" i="23"/>
  <c r="E38" i="23"/>
  <c r="E42" i="23" s="1"/>
  <c r="E26" i="23"/>
  <c r="E30" i="23" s="1"/>
  <c r="L12" i="23"/>
  <c r="I39" i="23"/>
  <c r="I77" i="23" s="1"/>
  <c r="I49" i="23"/>
  <c r="M65" i="23"/>
  <c r="L64" i="23"/>
  <c r="J50" i="23"/>
  <c r="J61" i="23" s="1"/>
  <c r="E37" i="23"/>
  <c r="E41" i="23" s="1"/>
  <c r="E25" i="23"/>
  <c r="E29" i="23" s="1"/>
  <c r="E13" i="23"/>
  <c r="L11" i="23"/>
  <c r="D64" i="23"/>
  <c r="L20" i="23"/>
  <c r="J27" i="23"/>
  <c r="D20" i="23"/>
  <c r="D29" i="23" s="1"/>
  <c r="O21" i="23"/>
  <c r="H26" i="23"/>
  <c r="H68" i="23" s="1"/>
  <c r="H38" i="23"/>
  <c r="L53" i="23"/>
  <c r="D53" i="23"/>
  <c r="I27" i="23"/>
  <c r="I9" i="23"/>
  <c r="H13" i="23"/>
  <c r="H9" i="23" s="1"/>
  <c r="H25" i="23"/>
  <c r="H29" i="23" s="1"/>
  <c r="H37" i="23"/>
  <c r="H41" i="23" s="1"/>
  <c r="L66" i="23"/>
  <c r="I41" i="23"/>
  <c r="D31" i="23" l="1"/>
  <c r="N65" i="23"/>
  <c r="J43" i="23"/>
  <c r="J72" i="23"/>
  <c r="J39" i="23"/>
  <c r="J77" i="23" s="1"/>
  <c r="I31" i="23"/>
  <c r="J49" i="23"/>
  <c r="U37" i="23" s="1"/>
  <c r="U38" i="23"/>
  <c r="G30" i="23"/>
  <c r="G31" i="23" s="1"/>
  <c r="E31" i="23"/>
  <c r="L29" i="23"/>
  <c r="F43" i="23"/>
  <c r="E9" i="23"/>
  <c r="L13" i="23"/>
  <c r="E50" i="23"/>
  <c r="D38" i="23"/>
  <c r="D42" i="23" s="1"/>
  <c r="L38" i="23"/>
  <c r="G50" i="23"/>
  <c r="G61" i="23" s="1"/>
  <c r="G72" i="23" s="1"/>
  <c r="H50" i="23"/>
  <c r="G39" i="23"/>
  <c r="G77" i="23" s="1"/>
  <c r="G49" i="23"/>
  <c r="R37" i="23" s="1"/>
  <c r="I58" i="23"/>
  <c r="I78" i="23" s="1"/>
  <c r="I79" i="23" s="1"/>
  <c r="I60" i="23"/>
  <c r="I69" i="23" s="1"/>
  <c r="I43" i="23"/>
  <c r="G27" i="23"/>
  <c r="G67" i="23"/>
  <c r="F39" i="23"/>
  <c r="F77" i="23" s="1"/>
  <c r="F49" i="23"/>
  <c r="Q37" i="23" s="1"/>
  <c r="D63" i="23"/>
  <c r="L63" i="23"/>
  <c r="E67" i="23"/>
  <c r="L25" i="23"/>
  <c r="E27" i="23"/>
  <c r="H67" i="23"/>
  <c r="H27" i="23"/>
  <c r="H42" i="23"/>
  <c r="T38" i="23"/>
  <c r="F67" i="23"/>
  <c r="F27" i="23"/>
  <c r="E43" i="23"/>
  <c r="F50" i="23"/>
  <c r="F61" i="23" s="1"/>
  <c r="F72" i="23" s="1"/>
  <c r="H49" i="23"/>
  <c r="S37" i="23" s="1"/>
  <c r="H39" i="23"/>
  <c r="H77" i="23" s="1"/>
  <c r="T37" i="23"/>
  <c r="D37" i="23"/>
  <c r="E39" i="23"/>
  <c r="E77" i="23" s="1"/>
  <c r="L37" i="23"/>
  <c r="E49" i="23"/>
  <c r="P37" i="23" s="1"/>
  <c r="H30" i="23"/>
  <c r="H31" i="23" s="1"/>
  <c r="E68" i="23"/>
  <c r="L26" i="23"/>
  <c r="G41" i="23"/>
  <c r="F30" i="23"/>
  <c r="F31" i="23" s="1"/>
  <c r="D27" i="23"/>
  <c r="U39" i="23" l="1"/>
  <c r="J60" i="23"/>
  <c r="T39" i="23"/>
  <c r="T40" i="23"/>
  <c r="Q38" i="23"/>
  <c r="Q39" i="23" s="1"/>
  <c r="R38" i="23"/>
  <c r="R39" i="23"/>
  <c r="L30" i="23"/>
  <c r="G43" i="23"/>
  <c r="L43" i="23" s="1"/>
  <c r="D50" i="23"/>
  <c r="L50" i="23"/>
  <c r="E61" i="23"/>
  <c r="L42" i="23"/>
  <c r="D39" i="23"/>
  <c r="D41" i="23"/>
  <c r="L41" i="23"/>
  <c r="I71" i="23"/>
  <c r="I74" i="23" s="1"/>
  <c r="P38" i="23"/>
  <c r="M50" i="23"/>
  <c r="H61" i="23"/>
  <c r="H72" i="23" s="1"/>
  <c r="S38" i="23"/>
  <c r="S39" i="23" s="1"/>
  <c r="D9" i="23"/>
  <c r="L9" i="23"/>
  <c r="H43" i="23"/>
  <c r="L68" i="23"/>
  <c r="D68" i="23"/>
  <c r="O37" i="23"/>
  <c r="L27" i="23"/>
  <c r="N28" i="23" s="1"/>
  <c r="F58" i="23"/>
  <c r="F60" i="23"/>
  <c r="E58" i="23"/>
  <c r="E78" i="23" s="1"/>
  <c r="E79" i="23" s="1"/>
  <c r="D12" i="27" s="1"/>
  <c r="L49" i="23"/>
  <c r="D49" i="23"/>
  <c r="E60" i="23"/>
  <c r="M49" i="23"/>
  <c r="N50" i="23" s="1"/>
  <c r="N52" i="23" s="1"/>
  <c r="H58" i="23"/>
  <c r="H60" i="23"/>
  <c r="L39" i="23"/>
  <c r="L67" i="23"/>
  <c r="D67" i="23"/>
  <c r="G60" i="23"/>
  <c r="G69" i="23" s="1"/>
  <c r="G58" i="23"/>
  <c r="L31" i="23"/>
  <c r="P40" i="23" l="1"/>
  <c r="Q40" i="23"/>
  <c r="F78" i="23"/>
  <c r="F79" i="23" s="1"/>
  <c r="E12" i="27" s="1"/>
  <c r="R40" i="23"/>
  <c r="G78" i="23"/>
  <c r="G79" i="23" s="1"/>
  <c r="S40" i="23"/>
  <c r="H78" i="23"/>
  <c r="H79" i="23" s="1"/>
  <c r="J51" i="23"/>
  <c r="D51" i="23" s="1"/>
  <c r="D58" i="23" s="1"/>
  <c r="D78" i="23" s="1"/>
  <c r="D77" i="23"/>
  <c r="I82" i="23"/>
  <c r="N68" i="23"/>
  <c r="O38" i="23"/>
  <c r="O39" i="23" s="1"/>
  <c r="D61" i="23"/>
  <c r="D72" i="23" s="1"/>
  <c r="L61" i="23"/>
  <c r="E72" i="23"/>
  <c r="L72" i="23" s="1"/>
  <c r="P39" i="23"/>
  <c r="F69" i="23"/>
  <c r="F71" i="23"/>
  <c r="F74" i="23" s="1"/>
  <c r="D60" i="23"/>
  <c r="L60" i="23"/>
  <c r="E69" i="23"/>
  <c r="E71" i="23"/>
  <c r="H69" i="23"/>
  <c r="M69" i="23" s="1"/>
  <c r="H71" i="23"/>
  <c r="H74" i="23" s="1"/>
  <c r="D43" i="23"/>
  <c r="H44" i="23" s="1"/>
  <c r="G71" i="23"/>
  <c r="G74" i="23" s="1"/>
  <c r="J58" i="23" l="1"/>
  <c r="J62" i="23"/>
  <c r="D62" i="23" s="1"/>
  <c r="D69" i="23" s="1"/>
  <c r="F12" i="27"/>
  <c r="L51" i="23"/>
  <c r="L58" i="23" s="1"/>
  <c r="H82" i="23"/>
  <c r="H84" i="23" s="1"/>
  <c r="F82" i="23"/>
  <c r="F86" i="23" s="1"/>
  <c r="I84" i="23"/>
  <c r="I86" i="23"/>
  <c r="U40" i="23"/>
  <c r="O40" i="23" s="1"/>
  <c r="J78" i="23"/>
  <c r="D79" i="23"/>
  <c r="G82" i="23"/>
  <c r="J44" i="23"/>
  <c r="F44" i="23"/>
  <c r="E44" i="23"/>
  <c r="I44" i="23"/>
  <c r="E74" i="23"/>
  <c r="G44" i="23"/>
  <c r="J69" i="23"/>
  <c r="L69" i="23" s="1"/>
  <c r="J71" i="23"/>
  <c r="J74" i="23" s="1"/>
  <c r="E14" i="27" l="1"/>
  <c r="E23" i="27" s="1"/>
  <c r="E25" i="27" s="1"/>
  <c r="E26" i="27" s="1"/>
  <c r="F14" i="27"/>
  <c r="F23" i="27" s="1"/>
  <c r="F25" i="27" s="1"/>
  <c r="F26" i="27" s="1"/>
  <c r="L62" i="23"/>
  <c r="F84" i="23"/>
  <c r="F23" i="22"/>
  <c r="H86" i="23"/>
  <c r="G84" i="23"/>
  <c r="G86" i="23"/>
  <c r="E23" i="22"/>
  <c r="L74" i="23"/>
  <c r="E82" i="23"/>
  <c r="D14" i="27" s="1"/>
  <c r="L71" i="23"/>
  <c r="D44" i="23"/>
  <c r="M63" i="23"/>
  <c r="N63" i="23"/>
  <c r="D71" i="23"/>
  <c r="D74" i="23" s="1"/>
  <c r="D75" i="23" s="1"/>
  <c r="F73" i="22" l="1"/>
  <c r="F82" i="22" s="1"/>
  <c r="E73" i="22"/>
  <c r="D23" i="27"/>
  <c r="D25" i="27" s="1"/>
  <c r="D26" i="27" s="1"/>
  <c r="E25" i="22"/>
  <c r="E26" i="22" s="1"/>
  <c r="F25" i="22"/>
  <c r="F26" i="22" s="1"/>
  <c r="D23" i="22"/>
  <c r="E86" i="23"/>
  <c r="E84" i="23"/>
  <c r="F84" i="22" l="1"/>
  <c r="F85" i="22" s="1"/>
  <c r="F86" i="22"/>
  <c r="D82" i="22"/>
  <c r="D86" i="22" s="1"/>
  <c r="E82" i="22"/>
  <c r="D25" i="22"/>
  <c r="E84" i="22" l="1"/>
  <c r="E85" i="22" s="1"/>
  <c r="E86" i="22"/>
  <c r="D84" i="22"/>
  <c r="D85" i="22" s="1"/>
  <c r="D26" i="22"/>
  <c r="C39" i="27" l="1"/>
  <c r="C52" i="22" l="1"/>
  <c r="C58" i="22" s="1"/>
  <c r="C60" i="22" s="1"/>
  <c r="C61" i="22" s="1"/>
  <c r="D52" i="22"/>
  <c r="C50" i="27"/>
  <c r="D50" i="27" s="1"/>
  <c r="D39" i="27"/>
  <c r="C32" i="13"/>
  <c r="C33" i="13" s="1"/>
  <c r="C109" i="22" l="1"/>
  <c r="C106" i="22" s="1"/>
  <c r="D106" i="22" s="1"/>
  <c r="D108" i="22" s="1"/>
  <c r="D52" i="27"/>
  <c r="C54" i="22"/>
  <c r="C55" i="22" s="1"/>
  <c r="C52" i="27"/>
  <c r="C108" i="22"/>
  <c r="C58" i="27" l="1"/>
  <c r="C60" i="27" s="1"/>
  <c r="C61" i="27" s="1"/>
  <c r="C54" i="27"/>
  <c r="C55" i="27" s="1"/>
  <c r="F52" i="27"/>
  <c r="C109" i="27"/>
  <c r="C106" i="27" s="1"/>
  <c r="C110" i="22"/>
  <c r="C111" i="22" s="1"/>
  <c r="D106" i="27" l="1"/>
  <c r="D108" i="27" s="1"/>
  <c r="C108" i="27"/>
  <c r="D33" i="13"/>
  <c r="D32" i="13"/>
  <c r="C39" i="13"/>
  <c r="B14" i="4"/>
  <c r="B13" i="4"/>
  <c r="B12" i="4"/>
  <c r="D21" i="13"/>
  <c r="D49" i="13"/>
  <c r="C49" i="13"/>
  <c r="C15" i="13"/>
  <c r="H49" i="13"/>
  <c r="G49" i="13"/>
  <c r="F49" i="13"/>
  <c r="E47" i="13"/>
  <c r="E46" i="13"/>
  <c r="J39" i="13"/>
  <c r="I39" i="13"/>
  <c r="H39" i="13"/>
  <c r="G39" i="13"/>
  <c r="F39" i="13"/>
  <c r="E39" i="13"/>
  <c r="J25" i="13"/>
  <c r="I25" i="13"/>
  <c r="H25" i="13"/>
  <c r="G25" i="13"/>
  <c r="F25" i="13"/>
  <c r="C25" i="13"/>
  <c r="E24" i="13"/>
  <c r="E25" i="13" s="1"/>
  <c r="D22" i="13"/>
  <c r="C28" i="27"/>
  <c r="C87" i="27" l="1"/>
  <c r="C88" i="27" s="1"/>
  <c r="D39" i="13"/>
  <c r="D53" i="13" s="1"/>
  <c r="C113" i="27"/>
  <c r="C114" i="27" s="1"/>
  <c r="C110" i="27"/>
  <c r="C111" i="27" s="1"/>
  <c r="D25" i="13"/>
  <c r="C53" i="13"/>
  <c r="E49" i="13"/>
  <c r="F53" i="13" s="1"/>
  <c r="E53" i="13" l="1"/>
  <c r="B10" i="4"/>
  <c r="C55" i="13"/>
  <c r="B11" i="4" l="1"/>
  <c r="B15" i="4" s="1"/>
  <c r="B5" i="4" l="1"/>
  <c r="B6" i="4" l="1"/>
  <c r="B7" i="4" l="1"/>
  <c r="J79" i="23" l="1"/>
  <c r="K79" i="23" l="1"/>
  <c r="L79" i="23" s="1"/>
  <c r="G12" i="27"/>
  <c r="J82" i="23"/>
  <c r="K82" i="23" l="1"/>
  <c r="G14" i="27"/>
  <c r="C14" i="27" s="1"/>
  <c r="H29" i="27" s="1"/>
  <c r="C12" i="27"/>
  <c r="J84" i="23"/>
  <c r="D84" i="23" s="1"/>
  <c r="D82" i="23"/>
  <c r="D86" i="23" s="1"/>
  <c r="J86" i="23"/>
  <c r="C23" i="27" l="1"/>
  <c r="C29" i="27" s="1"/>
  <c r="C31" i="27" s="1"/>
  <c r="C32" i="27" s="1"/>
  <c r="G23" i="27"/>
  <c r="C23" i="22"/>
  <c r="G23" i="22"/>
  <c r="G73" i="22" l="1"/>
  <c r="I23" i="22"/>
  <c r="K23" i="22" s="1"/>
  <c r="F54" i="13"/>
  <c r="F55" i="13" s="1"/>
  <c r="C25" i="27"/>
  <c r="C26" i="27" s="1"/>
  <c r="G25" i="27"/>
  <c r="G26" i="27" s="1"/>
  <c r="G25" i="22"/>
  <c r="G26" i="22" s="1"/>
  <c r="C25" i="22"/>
  <c r="C26" i="22" s="1"/>
  <c r="E54" i="13" s="1"/>
  <c r="E55" i="13" s="1"/>
  <c r="C29" i="22"/>
  <c r="C31" i="22" s="1"/>
  <c r="I24" i="22" l="1"/>
  <c r="G82" i="22"/>
  <c r="C73" i="22"/>
  <c r="C32" i="22"/>
  <c r="D54" i="13"/>
  <c r="D55" i="13" s="1"/>
  <c r="C82" i="22" l="1"/>
  <c r="G84" i="22"/>
  <c r="I82" i="22"/>
  <c r="G86" i="22"/>
  <c r="C84" i="22"/>
  <c r="C85" i="22"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Kayda Wescott</author>
  </authors>
  <commentList>
    <comment ref="C43" authorId="0" shapeId="0" xr:uid="{2BC910AA-BD83-4E56-B82E-8E7447142B38}">
      <text>
        <r>
          <rPr>
            <sz val="9"/>
            <color indexed="81"/>
            <rFont val="Tahoma"/>
            <family val="2"/>
          </rPr>
          <t xml:space="preserve">
surgery</t>
        </r>
      </text>
    </comment>
    <comment ref="C99" authorId="0" shapeId="0" xr:uid="{93F513C3-EA2E-4499-ADB2-187F838767FD}">
      <text>
        <r>
          <rPr>
            <b/>
            <sz val="9"/>
            <color indexed="81"/>
            <rFont val="Tahoma"/>
            <family val="2"/>
          </rPr>
          <t>Surgery</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Kayda Wescott</author>
  </authors>
  <commentList>
    <comment ref="H45" authorId="0" shapeId="0" xr:uid="{6BD1A31E-EF39-4673-8FD0-80ED01F73B6D}">
      <text>
        <r>
          <rPr>
            <b/>
            <sz val="9"/>
            <color indexed="81"/>
            <rFont val="Tahoma"/>
            <family val="2"/>
          </rPr>
          <t xml:space="preserve">Cap bud requests plus cushion for extra non anticipated items (@$70K)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Kayda Wescott</author>
  </authors>
  <commentList>
    <comment ref="C43" authorId="0" shapeId="0" xr:uid="{CB91C32B-792C-41DF-8D3B-299E69A4B62C}">
      <text>
        <r>
          <rPr>
            <sz val="9"/>
            <color indexed="81"/>
            <rFont val="Tahoma"/>
            <family val="2"/>
          </rPr>
          <t xml:space="preserve">
surgery</t>
        </r>
      </text>
    </comment>
    <comment ref="C99" authorId="0" shapeId="0" xr:uid="{FCB03F8C-00B4-4860-B94C-0E8B94751FEC}">
      <text>
        <r>
          <rPr>
            <b/>
            <sz val="9"/>
            <color indexed="81"/>
            <rFont val="Tahoma"/>
            <family val="2"/>
          </rPr>
          <t>Surgery</t>
        </r>
      </text>
    </comment>
  </commentList>
</comments>
</file>

<file path=xl/sharedStrings.xml><?xml version="1.0" encoding="utf-8"?>
<sst xmlns="http://schemas.openxmlformats.org/spreadsheetml/2006/main" count="851" uniqueCount="435">
  <si>
    <t>FY2022 Budget Reporting Requirements</t>
  </si>
  <si>
    <t>Appendices 1-7</t>
  </si>
  <si>
    <t>Do not Modify</t>
  </si>
  <si>
    <t>Appendix 1: Reconciliation Tables</t>
  </si>
  <si>
    <t>Appendix 2: Change in Charge</t>
  </si>
  <si>
    <t>Modify</t>
  </si>
  <si>
    <t>Appendix 3: Utilization</t>
  </si>
  <si>
    <t>Appendix 4: Inflation</t>
  </si>
  <si>
    <t>Appendix 5: Vaccine Clinics and Testing</t>
  </si>
  <si>
    <t>Appendix 6: Value-Based Care Participation</t>
  </si>
  <si>
    <t>Appendix 7: COVID-19 Advances, Relief Funds, and Other Grants</t>
  </si>
  <si>
    <t>Request Summary (automatically populated)</t>
  </si>
  <si>
    <t>Appendix 1</t>
  </si>
  <si>
    <t>Do not Modify, except for cells labeled "Other"</t>
  </si>
  <si>
    <t>Reconciliation Tables</t>
  </si>
  <si>
    <t>Budget-to-Budget</t>
  </si>
  <si>
    <t>Table 1: NPR Variance - FY 2021 Approved Budget to FY 2022 Proposed Budget</t>
  </si>
  <si>
    <t>NPR</t>
  </si>
  <si>
    <t>Total</t>
  </si>
  <si>
    <t>Total Medicare</t>
  </si>
  <si>
    <t>Total Medicaid</t>
  </si>
  <si>
    <t>Total Commercial</t>
  </si>
  <si>
    <t>FY 2021 Approved Budget</t>
  </si>
  <si>
    <t>NPR/FPP Rate Impact</t>
  </si>
  <si>
    <t>Utilization (not factored into change in charge request)</t>
  </si>
  <si>
    <t>Provider Acquisitions/Transfers</t>
  </si>
  <si>
    <t>Changes in Accounting</t>
  </si>
  <si>
    <t>Reimbursement/Payer Mix</t>
  </si>
  <si>
    <t>Other (specify)</t>
  </si>
  <si>
    <t>FY 2022 Proposed Budget</t>
  </si>
  <si>
    <t>$ Change from FY 2021 Approved Budget</t>
  </si>
  <si>
    <t>% Change from FY 2021 Approved Budget</t>
  </si>
  <si>
    <t>Impact of COVID-19 vaccination clinics and testing</t>
  </si>
  <si>
    <t>FY 2022 Proposed Budget without COVID-19 vaccination clinics and testing</t>
  </si>
  <si>
    <t>$ Change from FY 2021 Approved Budget to Adjusted FY 2022</t>
  </si>
  <si>
    <t>% Change from FY 2021 Approved Budget to Adjusted FY 2022</t>
  </si>
  <si>
    <t>Table 2: FY 2021 Approved Expenses to FY 2022 Proposed Budget</t>
  </si>
  <si>
    <t>Expenses</t>
  </si>
  <si>
    <t>Amount</t>
  </si>
  <si>
    <t>% over/under</t>
  </si>
  <si>
    <t>FY 21 Approved Budget</t>
  </si>
  <si>
    <t>New Positions</t>
  </si>
  <si>
    <t>Inflation Increases</t>
  </si>
  <si>
    <t>Salaries</t>
  </si>
  <si>
    <t>Fringe</t>
  </si>
  <si>
    <t>Travelers (nurses)</t>
  </si>
  <si>
    <t>Locum tenans (MDs)</t>
  </si>
  <si>
    <t>Drugs</t>
  </si>
  <si>
    <t>Health Care Provider Tax</t>
  </si>
  <si>
    <t>Cost Savings</t>
  </si>
  <si>
    <t>Other (specify, add additional rows as necessary)</t>
  </si>
  <si>
    <t>FY 22 Proposed Budget</t>
  </si>
  <si>
    <t>Projection-to-Budget</t>
  </si>
  <si>
    <t>Table 3: NPR Variance - FY 2021 Projection to FY 2022 Proposed Budget</t>
  </si>
  <si>
    <t>Projection derived as of:</t>
  </si>
  <si>
    <t>(ex. May 2021 year-to-date)</t>
  </si>
  <si>
    <t>FY 2021 Projection</t>
  </si>
  <si>
    <t>Rate Effect</t>
  </si>
  <si>
    <t>Disproportionate Share Payments (DSH)</t>
  </si>
  <si>
    <t>Utilization (not factoring in change in charge request)</t>
  </si>
  <si>
    <t>Fixed Prospective Payments</t>
  </si>
  <si>
    <t>Bad Debt/Free Care</t>
  </si>
  <si>
    <t>$ Change from FY 2021 Projection</t>
  </si>
  <si>
    <t>% Change from FY 2021 Projection</t>
  </si>
  <si>
    <t>$ Change from FY 2021 Projection to Adjusted FY 2022</t>
  </si>
  <si>
    <t>% Change from FY 2021 Projection to Adjusted FY 2022</t>
  </si>
  <si>
    <t>Table 4: FY 2021 Projected Expenses to FY 2022 Proposed Budget</t>
  </si>
  <si>
    <t>Appendix 2</t>
  </si>
  <si>
    <t>Charge and NPR Detail</t>
  </si>
  <si>
    <t>The following tables demonstrate the hospital's charges by payer from your requested charge master increase.</t>
  </si>
  <si>
    <r>
      <rPr>
        <b/>
        <sz val="11"/>
        <color theme="1"/>
        <rFont val="Calibri"/>
        <family val="2"/>
      </rPr>
      <t>Table 1:</t>
    </r>
    <r>
      <rPr>
        <sz val="11"/>
        <color theme="1"/>
        <rFont val="Calibri"/>
        <family val="2"/>
      </rPr>
      <t xml:space="preserve">  Please provide the requested charge master increase by area of service without of utilization and acuity. </t>
    </r>
  </si>
  <si>
    <t>Charge Master Increase Schedule (Charge Increase)</t>
  </si>
  <si>
    <t>Area of Service</t>
  </si>
  <si>
    <t>FY 22 Budget Total Charge Master Increase ($)</t>
  </si>
  <si>
    <t>FY 22 Budget Total Charge Master Increase (%)</t>
  </si>
  <si>
    <t>Hospital Inpatient (Incl. SNF &amp; Rehab)</t>
  </si>
  <si>
    <t>Hospital Outpatient</t>
  </si>
  <si>
    <t>Professional Services</t>
  </si>
  <si>
    <t>Overall Increase in Gross Revenues Across All Categories</t>
  </si>
  <si>
    <t>Budget-to-Budget Variance (%)</t>
  </si>
  <si>
    <t>In State</t>
  </si>
  <si>
    <t>Other</t>
  </si>
  <si>
    <r>
      <rPr>
        <b/>
        <sz val="11"/>
        <color theme="1"/>
        <rFont val="Calibri"/>
        <family val="2"/>
      </rPr>
      <t>Table 3:</t>
    </r>
    <r>
      <rPr>
        <sz val="11"/>
        <color theme="1"/>
        <rFont val="Calibri"/>
        <family val="2"/>
      </rPr>
      <t xml:space="preserve">  Please provide FY21 budgeted NPR/FPP and FY22 budgeted NPR/FPP by category of service taking into account the gross revenue assumptions in Table 2. </t>
    </r>
  </si>
  <si>
    <t>Areas of Service</t>
  </si>
  <si>
    <t>FY21 Budget NPR</t>
  </si>
  <si>
    <t>Budget-to-Budget Variance ($)</t>
  </si>
  <si>
    <t>FY22 Budget NPR</t>
  </si>
  <si>
    <t>FY21 Budget FPP</t>
  </si>
  <si>
    <t>FY22 Total Budget FPP</t>
  </si>
  <si>
    <t>Reserves</t>
  </si>
  <si>
    <t>Other Reform Payments</t>
  </si>
  <si>
    <t>FY21 Budget NPR/FPP</t>
  </si>
  <si>
    <t>FY22 Budget NPR/FPP</t>
  </si>
  <si>
    <t>Total Overall NPR/FPP</t>
  </si>
  <si>
    <t>From 1. Reconciliation tab</t>
  </si>
  <si>
    <t>Variance (should be 0)</t>
  </si>
  <si>
    <r>
      <rPr>
        <b/>
        <sz val="11"/>
        <color theme="1"/>
        <rFont val="Calibri"/>
        <family val="2"/>
      </rPr>
      <t>Table 4:</t>
    </r>
    <r>
      <rPr>
        <sz val="11"/>
        <color theme="1"/>
        <rFont val="Calibri"/>
        <family val="2"/>
      </rPr>
      <t xml:space="preserve"> Please indicate the NPR/FPP FY2022 dollar value of 1% overall change in charge.</t>
    </r>
  </si>
  <si>
    <t>NPR/FPP value of 1% Overall Change in Charge</t>
  </si>
  <si>
    <t>Medical Supplies</t>
  </si>
  <si>
    <t>Disproportionate Share Payments</t>
  </si>
  <si>
    <t>Other Operating Revenue</t>
  </si>
  <si>
    <t>Medicaid</t>
  </si>
  <si>
    <t>Medicare</t>
  </si>
  <si>
    <t>Totals</t>
  </si>
  <si>
    <t>EDIT Summary of Budget Request</t>
  </si>
  <si>
    <t>Do not Modify- Do not Populate</t>
  </si>
  <si>
    <t>This worksheet is formula driven and will automatically populate with data provided in "1. Reconciliation"</t>
  </si>
  <si>
    <t>FY 2022 NPR/FPP</t>
  </si>
  <si>
    <t>% Increase over FY 2021 Approved Budget</t>
  </si>
  <si>
    <t>% Increase over FY 2021 Projection</t>
  </si>
  <si>
    <t>Components of Request</t>
  </si>
  <si>
    <t>Total NPR/FPP change</t>
  </si>
  <si>
    <t>Non-financial reporting</t>
  </si>
  <si>
    <t>Hosptial</t>
  </si>
  <si>
    <t>Commercial</t>
  </si>
  <si>
    <t>BMH</t>
  </si>
  <si>
    <t>DNR</t>
  </si>
  <si>
    <t>COP**</t>
  </si>
  <si>
    <t>CVMC***</t>
  </si>
  <si>
    <t>GCH</t>
  </si>
  <si>
    <t>GMC</t>
  </si>
  <si>
    <t>MAHHC</t>
  </si>
  <si>
    <t>NCH</t>
  </si>
  <si>
    <t>NMC</t>
  </si>
  <si>
    <t>NVRH</t>
  </si>
  <si>
    <t>PMC</t>
  </si>
  <si>
    <t>RRMC*</t>
  </si>
  <si>
    <t>SPR</t>
  </si>
  <si>
    <t>SVMC</t>
  </si>
  <si>
    <t>UVMMC</t>
  </si>
  <si>
    <r>
      <rPr>
        <b/>
        <sz val="11"/>
        <color theme="1"/>
        <rFont val="Calibri"/>
        <family val="2"/>
        <scheme val="minor"/>
      </rPr>
      <t>Budget Narrative:</t>
    </r>
    <r>
      <rPr>
        <sz val="11"/>
        <color theme="1"/>
        <rFont val="Calibri"/>
        <family val="2"/>
        <scheme val="minor"/>
      </rPr>
      <t xml:space="preserve"> Appendices 1-6 will be assessed in the context of the hospital's budget narrative. Variations or further explanations of the data should be addressed in the hospital's budget narrative. 
</t>
    </r>
    <r>
      <rPr>
        <b/>
        <sz val="11"/>
        <color theme="1"/>
        <rFont val="Calibri"/>
        <family val="2"/>
        <scheme val="minor"/>
      </rPr>
      <t>Modify:</t>
    </r>
    <r>
      <rPr>
        <sz val="11"/>
        <color theme="1"/>
        <rFont val="Calibri"/>
        <family val="2"/>
        <scheme val="minor"/>
      </rPr>
      <t xml:space="preserve"> Appendices marked "Modify" (tabs colored blue) may be altered to accommodate each hospital's individual needs. Please overwrite categories to best suit the hospital's needs. 
</t>
    </r>
    <r>
      <rPr>
        <b/>
        <sz val="11"/>
        <color theme="1"/>
        <rFont val="Calibri"/>
        <family val="2"/>
        <scheme val="minor"/>
      </rPr>
      <t>Do not Modify:</t>
    </r>
    <r>
      <rPr>
        <sz val="11"/>
        <color theme="1"/>
        <rFont val="Calibri"/>
        <family val="2"/>
        <scheme val="minor"/>
      </rPr>
      <t xml:space="preserve"> Appendices labeled "Do not Modify" (tabs colored yellow) should not be altered, except for cells designated for additional categories, labeled "Other". The purpose of restricted modification in certain appendices is to ensure systemwide tabulations.</t>
    </r>
  </si>
  <si>
    <t>Total Self-Pay/Other</t>
  </si>
  <si>
    <t>NPR ($) Analysis by Payer</t>
  </si>
  <si>
    <t>FPP ($) Analysis by Payer</t>
  </si>
  <si>
    <t>FY21 Budget Gross Revenue</t>
  </si>
  <si>
    <t>FY 22 Budget Gross Revenue</t>
  </si>
  <si>
    <t xml:space="preserve">Gross Revenue by Commercial Payer 
</t>
  </si>
  <si>
    <t xml:space="preserve">Gross Revenue by Self-Pay/Other      </t>
  </si>
  <si>
    <t xml:space="preserve">Gross Revenue by Medicaid
</t>
  </si>
  <si>
    <t xml:space="preserve">Gross Revenue by Medicare
</t>
  </si>
  <si>
    <t>Gross Revenue ($) Analysis by Payer</t>
  </si>
  <si>
    <t xml:space="preserve"> NPR by Commercial Payer</t>
  </si>
  <si>
    <t xml:space="preserve"> NPR by Self-Pay/Other</t>
  </si>
  <si>
    <t>NPR by Medicaid</t>
  </si>
  <si>
    <t>NPR by Medicare</t>
  </si>
  <si>
    <t>FPP by Medicaid</t>
  </si>
  <si>
    <t>FPP by Medicare</t>
  </si>
  <si>
    <t>Total FPP Across All Categories</t>
  </si>
  <si>
    <t>Total NPR Across All Categories</t>
  </si>
  <si>
    <t>Total Gross Revenues Across All Categories</t>
  </si>
  <si>
    <t>DSH</t>
  </si>
  <si>
    <t>from Appendix 4. Inflation (price effect only)</t>
  </si>
  <si>
    <t xml:space="preserve"> FPP by Commercial Payer (in state only)*</t>
  </si>
  <si>
    <t>*if possible</t>
  </si>
  <si>
    <t>tie to income statement</t>
  </si>
  <si>
    <r>
      <rPr>
        <b/>
        <sz val="11"/>
        <color theme="1"/>
        <rFont val="Calibri"/>
        <family val="2"/>
      </rPr>
      <t>Table 2:</t>
    </r>
    <r>
      <rPr>
        <sz val="11"/>
        <color theme="1"/>
        <rFont val="Calibri"/>
        <family val="2"/>
      </rPr>
      <t xml:space="preserve">  Please indicate gross revenue by payer. This analysis should only take into consideration the charge master increase (Table 1), utilization assumptions, and acuity. </t>
    </r>
  </si>
  <si>
    <t>Other (Charity Care)</t>
  </si>
  <si>
    <t>11% rate increase less estimated C/As</t>
  </si>
  <si>
    <t>Est.  Increase in B/D</t>
  </si>
  <si>
    <t>Difference between est. NPR, rate effect, and Bad debts to FY21 proj. NPR</t>
  </si>
  <si>
    <t>OR</t>
  </si>
  <si>
    <t>Other  - DSH reclassed to Medicaid</t>
  </si>
  <si>
    <t>Employee Benefits</t>
  </si>
  <si>
    <t>most are positions previously contracted</t>
  </si>
  <si>
    <t xml:space="preserve">Source: FTE Budget-AET/GMCB Staffing Incr </t>
  </si>
  <si>
    <t>Depreciation</t>
  </si>
  <si>
    <t>Interest</t>
  </si>
  <si>
    <t>Springfield Hospital</t>
  </si>
  <si>
    <t>Net Revenue Analysis</t>
  </si>
  <si>
    <t>FY2022 Budget</t>
  </si>
  <si>
    <t>FY2022 Budget No Increase</t>
  </si>
  <si>
    <t>Blue Cross</t>
  </si>
  <si>
    <t>0ther</t>
  </si>
  <si>
    <t>Self Pay</t>
  </si>
  <si>
    <t>Utilization:</t>
  </si>
  <si>
    <t>Inpatient</t>
  </si>
  <si>
    <t>Outpatient</t>
  </si>
  <si>
    <t>GPSR:</t>
  </si>
  <si>
    <t>Contractual Adjustments %s:</t>
  </si>
  <si>
    <t>ReduceBC &amp; Commercial  by</t>
  </si>
  <si>
    <t xml:space="preserve"> </t>
  </si>
  <si>
    <t>Deductions From Revenue:</t>
  </si>
  <si>
    <t>Bad Debts - Inpatient</t>
  </si>
  <si>
    <t>Bad Debts - Outpatient</t>
  </si>
  <si>
    <t>Charity Care - Inpatient</t>
  </si>
  <si>
    <t>Charity Care - Outpatient</t>
  </si>
  <si>
    <t>Disproportionate Share</t>
  </si>
  <si>
    <t>Other Adjustments - Inpatient</t>
  </si>
  <si>
    <t>Other Adjustments - Outpatient</t>
  </si>
  <si>
    <t>Net Patient Service Revenue (NPSR)</t>
  </si>
  <si>
    <t>2022 GPSR INCREASE</t>
  </si>
  <si>
    <t>Net Change</t>
  </si>
  <si>
    <t>Total GPSR with Rate Increase:</t>
  </si>
  <si>
    <t>Source: From Tabs in Workbook</t>
  </si>
  <si>
    <t>Contractual Adjustments due to Rate Increase:</t>
  </si>
  <si>
    <t>comm</t>
  </si>
  <si>
    <t>Charity Care - Ioutpatient</t>
  </si>
  <si>
    <t>Other Adjustments - Outpatient (Rounding)</t>
  </si>
  <si>
    <t>Contractual Adjustments with Rate Change:</t>
  </si>
  <si>
    <t>Net Patient Service Revenue (NPSR):</t>
  </si>
  <si>
    <t>Less: Other Deductions</t>
  </si>
  <si>
    <t xml:space="preserve">Totals </t>
  </si>
  <si>
    <t>NPR Due to Rate Change (KW)</t>
  </si>
  <si>
    <t>GPR</t>
  </si>
  <si>
    <t>Total Adjustments</t>
  </si>
  <si>
    <t>Total NPR Increase due to Rate Increase</t>
  </si>
  <si>
    <t>To "1.  Reconciliation tab/Table 1</t>
  </si>
  <si>
    <t>Actuals--2 Years-Commercial...</t>
  </si>
  <si>
    <t>Budget 2020 Approved--1 Year-Medicaid</t>
  </si>
  <si>
    <t>Budget 2021 Approved--1 Year-Medicare</t>
  </si>
  <si>
    <t>-1 Year-Actuals</t>
  </si>
  <si>
    <t>Actuals</t>
  </si>
  <si>
    <t>Budget 2020 Approved</t>
  </si>
  <si>
    <t>Budget 2021 Approved</t>
  </si>
  <si>
    <t/>
  </si>
  <si>
    <t>FY2019</t>
  </si>
  <si>
    <t>FY2020</t>
  </si>
  <si>
    <t>FY2021</t>
  </si>
  <si>
    <t>Oct-2020</t>
  </si>
  <si>
    <t>Nov-2020</t>
  </si>
  <si>
    <t>Dec-2020</t>
  </si>
  <si>
    <t>Jan-2021</t>
  </si>
  <si>
    <t>Feb-2021</t>
  </si>
  <si>
    <t>Mar-2021</t>
  </si>
  <si>
    <t>Apr-2021</t>
  </si>
  <si>
    <t>May-2021</t>
  </si>
  <si>
    <t>Jun-2021</t>
  </si>
  <si>
    <t>Jul-2021</t>
  </si>
  <si>
    <t>Aug-2021</t>
  </si>
  <si>
    <t>Sep-2021</t>
  </si>
  <si>
    <t>Payer Mix</t>
  </si>
  <si>
    <t>Due Jan 31st 2020 A</t>
  </si>
  <si>
    <t>2021 YTD</t>
  </si>
  <si>
    <t>2021 PROJ</t>
  </si>
  <si>
    <t>2020 B- 
2020 A YTD</t>
  </si>
  <si>
    <t>Change in:</t>
  </si>
  <si>
    <t>Gross Revenue</t>
  </si>
  <si>
    <t>Contractual Allowances (includes Bad Debt &amp; Free Care)</t>
  </si>
  <si>
    <t>Disproportionate Share Payments-Payer (Uncategorized)</t>
  </si>
  <si>
    <t>Graduate Medical Education Payments</t>
  </si>
  <si>
    <t>Net Payer Revenue</t>
  </si>
  <si>
    <t>Reserves - Risk Portion-Medicaid...</t>
  </si>
  <si>
    <t>Reserves - Risk Portion</t>
  </si>
  <si>
    <t>Total Net Payer Revenue &amp; Fixed Prospective Payment</t>
  </si>
  <si>
    <t>Above From the Income Statement</t>
  </si>
  <si>
    <t>Total Revenue-Commercial</t>
  </si>
  <si>
    <t>Contractual Allowances-Commercial</t>
  </si>
  <si>
    <t>Disproportionate Share Payments-Commercial</t>
  </si>
  <si>
    <t>Graduate Medical Education Payments-Hosp-Commercial...</t>
  </si>
  <si>
    <t>Net Payer Revenue-Commercial</t>
  </si>
  <si>
    <t>Fixed Prospective Payments-Commercial</t>
  </si>
  <si>
    <t>Reserves - Risk Portion-Commercial</t>
  </si>
  <si>
    <t>Other Reform Payments-Commercial</t>
  </si>
  <si>
    <t>Total Net Payer Revenue &amp; Fixed Prospective Payment-Commercial</t>
  </si>
  <si>
    <t>Total Revenue-Medicaid</t>
  </si>
  <si>
    <t>Contractual Allowances-Medicaid</t>
  </si>
  <si>
    <t>Disproportionate Share Payments-Medicaid</t>
  </si>
  <si>
    <t>Graduate Medical Education Payments-Hosp-Medicaid...</t>
  </si>
  <si>
    <t>Net Payer Revenue-Medicaid</t>
  </si>
  <si>
    <t>Fixed Prospective Payments-Medicaid</t>
  </si>
  <si>
    <t>Reserves - Risk Portion-Medicaid</t>
  </si>
  <si>
    <t>Other Reform Payments-Medicaid</t>
  </si>
  <si>
    <t>Total Net Payer Revenue &amp; Fixed Prospective Payment-Medicaid</t>
  </si>
  <si>
    <t>Edit</t>
  </si>
  <si>
    <t>Edit to Income Statement</t>
  </si>
  <si>
    <t xml:space="preserve">FY21 NPR Budget </t>
  </si>
  <si>
    <t>Doesn't incl DSH</t>
  </si>
  <si>
    <t>KW Calc for 1. Reconciliation tab</t>
  </si>
  <si>
    <t>Source:  Fy21 Bud Payer Mix tab</t>
  </si>
  <si>
    <t>Utilization (plug)</t>
  </si>
  <si>
    <t>Total NPR Budget</t>
  </si>
  <si>
    <t>Calc. check</t>
  </si>
  <si>
    <t>bad debt, do not enter this part on rate chg, incl on separate line for bad debt</t>
  </si>
  <si>
    <t>Incremental GPSR Change Due to Rate Increase:</t>
  </si>
  <si>
    <t>(a)</t>
  </si>
  <si>
    <t>Sum of (a) =  difference between FY21NPR and FY22 Budgeted NPR Before Rate Increase</t>
  </si>
  <si>
    <t>Source "FY21 Bud Payer Mix Hide"</t>
  </si>
  <si>
    <t>ASS</t>
  </si>
  <si>
    <t>FY19 ACTUAL</t>
  </si>
  <si>
    <t>YTD APR21</t>
  </si>
  <si>
    <t>FY20 ACTUAL</t>
  </si>
  <si>
    <t>FY21 ANNUALIZED</t>
  </si>
  <si>
    <t>FY21 BUDGET</t>
  </si>
  <si>
    <t xml:space="preserve">FY22 BUDGET </t>
  </si>
  <si>
    <t xml:space="preserve">Diff From FY21 ANNUALIZED ($) </t>
  </si>
  <si>
    <t xml:space="preserve">Diff From FY21 BUDGET ($) </t>
  </si>
  <si>
    <t>Diff From FY21 ANNUALIZED (%)</t>
  </si>
  <si>
    <t>Diff From FY21 BUDGET (%)</t>
  </si>
  <si>
    <t>GROSS PATIENT SERVICE REVENUE:</t>
  </si>
  <si>
    <t>NO INCREASE</t>
  </si>
  <si>
    <t>Inpatient Revenue</t>
  </si>
  <si>
    <t>Outpatient Revenue</t>
  </si>
  <si>
    <t xml:space="preserve">   Total Gross Patient Service Revenue</t>
  </si>
  <si>
    <t>Deductions from Revenue:</t>
  </si>
  <si>
    <t>Contractual Allowances</t>
  </si>
  <si>
    <t>Charity Care &amp; Other Allowances</t>
  </si>
  <si>
    <t>Provision for Bad Debts</t>
  </si>
  <si>
    <t xml:space="preserve">   Total Deductions from Revenue</t>
  </si>
  <si>
    <t xml:space="preserve">        Net Patient Service Revenue</t>
  </si>
  <si>
    <t xml:space="preserve">  TOTAL OPERATING REVENUE</t>
  </si>
  <si>
    <t>NPSR %</t>
  </si>
  <si>
    <t>OPERATING EXPENSES:</t>
  </si>
  <si>
    <t>Salaries &amp; Wages</t>
  </si>
  <si>
    <t>Employee Benefits &amp; Payroll Taxes</t>
  </si>
  <si>
    <t>Management &amp; Contract Services</t>
  </si>
  <si>
    <t>Other Purchased Services</t>
  </si>
  <si>
    <t>Physician Fees</t>
  </si>
  <si>
    <t>Travelers</t>
  </si>
  <si>
    <t>Insurance</t>
  </si>
  <si>
    <t>Provider Tax</t>
  </si>
  <si>
    <t>Other Expenses</t>
  </si>
  <si>
    <t xml:space="preserve">  TOTAL OPERATING EXPENSES</t>
  </si>
  <si>
    <t xml:space="preserve">           OPERATING INCOME (LOSS)</t>
  </si>
  <si>
    <t>NON-OPERATING REVENUE (NET)</t>
  </si>
  <si>
    <t>NET TRANSFERS IN/(OUT)</t>
  </si>
  <si>
    <t>UNRECOGNIZED PENSION EXPENSE</t>
  </si>
  <si>
    <t>INCR. (DECR.) IN UNRESTRICTED NET ASSETS</t>
  </si>
  <si>
    <t>EBITDA Calculation:</t>
  </si>
  <si>
    <t>Add Depr &amp; Interest</t>
  </si>
  <si>
    <t>Debt Payments</t>
  </si>
  <si>
    <t>Pension Expenses Funding</t>
  </si>
  <si>
    <t>Capital Purchases</t>
  </si>
  <si>
    <t xml:space="preserve">EBITDA </t>
  </si>
  <si>
    <t>CHECK TO YTD TB TAB</t>
  </si>
  <si>
    <t>Assumption Notes</t>
  </si>
  <si>
    <t>vs. FY21 annualized</t>
  </si>
  <si>
    <t>Vs. Bud FY21</t>
  </si>
  <si>
    <t>Questions</t>
  </si>
  <si>
    <t>Includes CEO/CFO previously in Mgmt &amp; Contracted Services</t>
  </si>
  <si>
    <t>1.  Need to look at increase in Salaries and Wages plus travelers</t>
  </si>
  <si>
    <t>Added 2% COLA 12/1/21 staff only, excl providers</t>
  </si>
  <si>
    <t>COVID Expenses</t>
  </si>
  <si>
    <t xml:space="preserve">COVID Lab Tests processing ($20K avg mo), supplies </t>
  </si>
  <si>
    <t xml:space="preserve">primarily COVID lab tests sent out </t>
  </si>
  <si>
    <t>COVID Revenue</t>
  </si>
  <si>
    <t>Estimate only</t>
  </si>
  <si>
    <t>Add'l $22K payroll taxes related to 2% COLA</t>
  </si>
  <si>
    <t>Added 401K match January 2022 - est. $168000 9 mos.</t>
  </si>
  <si>
    <t>Dept 32 - Increasing by $50K - primarily General Insurance - policy amounts for Coverys Excess and Gen'l don't appear to have been decreased (assuming SMCS is excl) and would have expected to bwe</t>
  </si>
  <si>
    <t>MSSA Revenue</t>
  </si>
  <si>
    <t>Assumes shared staff same as current - do we want to adjust for any areas (CFO, Accounting, Quality, etc)</t>
  </si>
  <si>
    <t>Assumes last 1/2 yr second surgeon, OR DO WE WANT TO BE CONSERVATIVE AND NOT BUDGET THIS</t>
  </si>
  <si>
    <t>Provider Taxes</t>
  </si>
  <si>
    <t>Payments increased @4800/mo, expense increased $58K</t>
  </si>
  <si>
    <t>Volume:</t>
  </si>
  <si>
    <t>2/1/2020 YTD-Pre COVID</t>
  </si>
  <si>
    <t>FY21 May</t>
  </si>
  <si>
    <t>ER</t>
  </si>
  <si>
    <t>Increase to visits/day</t>
  </si>
  <si>
    <t>IPCU</t>
  </si>
  <si>
    <t>Increase to pts/day</t>
  </si>
  <si>
    <t>Surgery</t>
  </si>
  <si>
    <t>Psych</t>
  </si>
  <si>
    <t>ADC</t>
  </si>
  <si>
    <t>Should this be decreased to prior historical ADC?</t>
  </si>
  <si>
    <t>Financially solvent, just came out of bankruptcy</t>
  </si>
  <si>
    <t>Budgeted EBITDA Above</t>
  </si>
  <si>
    <t>High priority capital requests</t>
  </si>
  <si>
    <t>EBITDA</t>
  </si>
  <si>
    <t>NPR to Break Even</t>
  </si>
  <si>
    <t>Increase to Break Even From Budget</t>
  </si>
  <si>
    <t>Approved GMCB 2021 Budget</t>
  </si>
  <si>
    <t>Confirmed</t>
  </si>
  <si>
    <t>Budget Increase to GMCB 2021 Approved Budget</t>
  </si>
  <si>
    <t>Increase Needed to GMCB 2021 Approved Budget</t>
  </si>
  <si>
    <t>Requested Rate Increase</t>
  </si>
  <si>
    <t>Increase Allowed</t>
  </si>
  <si>
    <t>Increase Allowed to GMCB 2021 Approved Budget</t>
  </si>
  <si>
    <t>Increase Needed</t>
  </si>
  <si>
    <t>Shortfall at 3.5%</t>
  </si>
  <si>
    <t>Adjusted EBITDA with Requested Rate Increase</t>
  </si>
  <si>
    <t>Breakeven</t>
  </si>
  <si>
    <t>Inc (Dec) in Assets</t>
  </si>
  <si>
    <t>For Oper Exp Trending Slide</t>
  </si>
  <si>
    <t>Michael Halstead (Interim)</t>
  </si>
  <si>
    <t>Allan Scroggins (Interim)</t>
  </si>
  <si>
    <t>Fiscal Year 2021 YTD Summary</t>
  </si>
  <si>
    <t>See "Income Statement 0% INCR" tab</t>
  </si>
  <si>
    <t>Incl DSH</t>
  </si>
  <si>
    <t>KW Changed Calc to recl DSH in Fy21 Approved Bud</t>
  </si>
  <si>
    <t>staff only, excl providers</t>
  </si>
  <si>
    <t>changes from Recon tab. To recl DSH to Medicaid in FY21</t>
  </si>
  <si>
    <t>FY 2021 Approved Budget (recl DSH)</t>
  </si>
  <si>
    <t>Source:  FY21 Annualized Net Rev</t>
  </si>
  <si>
    <t>Same as above, rounded</t>
  </si>
  <si>
    <t>FY 22 Budget Total Charges</t>
  </si>
  <si>
    <t>FY 21 Budget Total Charges</t>
  </si>
  <si>
    <t xml:space="preserve">Other  - DSH </t>
  </si>
  <si>
    <t>Source:'NPR FORECAST to NPR FY22 Budget (Final Draft 09022021)_ST FINAL.xlsx'</t>
  </si>
  <si>
    <t>DSH is included in Tab '1. Reconciliation'</t>
  </si>
  <si>
    <t>NET PATIENT SERVICE REVENUE WITHOUT DSH</t>
  </si>
  <si>
    <t>LESS DSH</t>
  </si>
  <si>
    <t>NET PATIENT SERVICE REVENUE</t>
  </si>
  <si>
    <t>TOTAL DEDUCTIONS FROM REVENUES</t>
  </si>
  <si>
    <t>DSH INCLUDED IN ERROR</t>
  </si>
  <si>
    <t>ADJ. #1</t>
  </si>
  <si>
    <t>DISPROPORTIONATE CARE</t>
  </si>
  <si>
    <t>CHARITY CARE</t>
  </si>
  <si>
    <t>BAD DEBTS</t>
  </si>
  <si>
    <t>OTHER ADJUSTMENTS</t>
  </si>
  <si>
    <t>CONTRACTUAL ADJUSTMENTS</t>
  </si>
  <si>
    <t>LIMIT MEDICARE TO 2.7% COST INCREASE  - Please see (2) below</t>
  </si>
  <si>
    <t>ADJ.#3</t>
  </si>
  <si>
    <t>LIMIT MEDICAID INCREASE TO EST. ACO SHARED SAVINGS  - Please see (1) below</t>
  </si>
  <si>
    <t>ADJ. #2</t>
  </si>
  <si>
    <t>DEDUCTIONS FROM REVENUES</t>
  </si>
  <si>
    <t>TOTAL GROSS PATIENT SERVICE REVENUE</t>
  </si>
  <si>
    <t>OUTPATIENT</t>
  </si>
  <si>
    <t>INPATIENT</t>
  </si>
  <si>
    <t>TOTAL</t>
  </si>
  <si>
    <t>Totals per Tab 1, tables 1 &amp;3</t>
  </si>
  <si>
    <t>Totals per Tab 2, Table 3</t>
  </si>
  <si>
    <t>SPRINGFIELD HOSPITAL</t>
  </si>
  <si>
    <t>NET PATIENT REVENUE</t>
  </si>
  <si>
    <t>FY 22 BUDGET</t>
  </si>
  <si>
    <t>REVISED</t>
  </si>
  <si>
    <t>FY21 PROJECTED</t>
  </si>
  <si>
    <t>VOLUME</t>
  </si>
  <si>
    <t>PRICE</t>
  </si>
  <si>
    <t>FY22 BUDGET</t>
  </si>
  <si>
    <t>(A)</t>
  </si>
  <si>
    <t>Sum of (A)</t>
  </si>
  <si>
    <t>Ties into FY22 volume increase amount per NPR Forecast to NPR FY22 Budget file</t>
  </si>
  <si>
    <t>Acute</t>
  </si>
  <si>
    <t>Total Inpatient Revenue</t>
  </si>
  <si>
    <t>Total Gross Patient Service Revenue</t>
  </si>
  <si>
    <t>Total Deductions from Revenue</t>
  </si>
  <si>
    <t>Deductions / GPR</t>
  </si>
  <si>
    <t>Bad Debt/Charity Care %</t>
  </si>
  <si>
    <t>Net Patient Service Revenue</t>
  </si>
  <si>
    <t>Difference between est. NPR, rate effect, DSH and Bad debts to FY21 proj. NPR</t>
  </si>
  <si>
    <t>Other (specify) - DSH</t>
  </si>
  <si>
    <t xml:space="preserve"> 1% change in Gross Charges results in NPR changing by an estimated increase of approximately $513,000. Increase of $1,073,579 in GPR less contractual and bad debts of 560,903 = $512,676 increase in NPR.  </t>
  </si>
  <si>
    <t>Reconciling Item - DSH</t>
  </si>
  <si>
    <t>Ties into Table 1, Tab 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</si>
</sst>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4">
    <numFmt numFmtId="6" formatCode="&quot;$&quot;#,##0_);[Red]\(&quot;$&quot;#,##0\)"/>
    <numFmt numFmtId="44" formatCode="_(&quot;$&quot;* #,##0.00_);_(&quot;$&quot;* \(#,##0.00\);_(&quot;$&quot;* &quot;-&quot;??_);_(@_)"/>
    <numFmt numFmtId="43" formatCode="_(* #,##0.00_);_(* \(#,##0.00\);_(* &quot;-&quot;??_);_(@_)"/>
    <numFmt numFmtId="164" formatCode="0.0%"/>
    <numFmt numFmtId="165" formatCode="_(&quot;$&quot;* #,##0_);_(&quot;$&quot;* \(#,##0\);_(&quot;$&quot;* &quot;-&quot;??_);_(@_)"/>
    <numFmt numFmtId="166" formatCode="_(* #,##0_);_(* \(#,##0\);_(* &quot;-&quot;??_);_(@_)"/>
    <numFmt numFmtId="167" formatCode="&quot;$&quot;#,##0"/>
    <numFmt numFmtId="168" formatCode="&quot;$&quot;#,##0.00"/>
    <numFmt numFmtId="169" formatCode="[$-409]#,##0.00;\([$-409]#,##0.00\)"/>
    <numFmt numFmtId="170" formatCode="0.0%;[Red]\-0.0%"/>
    <numFmt numFmtId="171" formatCode="&quot;$&quot;#,###,##0;\(&quot;$&quot;#,###,##0\)"/>
    <numFmt numFmtId="172" formatCode="_(* #,##0.0_);_(* \(#,##0.0\);_(* &quot;-&quot;??_);_(@_)"/>
    <numFmt numFmtId="173" formatCode="0.0"/>
    <numFmt numFmtId="174" formatCode="_(* #,##0.000_);_(* \(#,##0.000\);_(* &quot;-&quot;??_);_(@_)"/>
  </numFmts>
  <fonts count="66" x14ac:knownFonts="1">
    <font>
      <sz val="11"/>
      <color theme="1"/>
      <name val="Calibri"/>
      <family val="2"/>
      <scheme val="minor"/>
    </font>
    <font>
      <sz val="11"/>
      <color theme="1"/>
      <name val="Calibri"/>
      <family val="2"/>
      <scheme val="minor"/>
    </font>
    <font>
      <b/>
      <sz val="11"/>
      <color theme="1"/>
      <name val="Calibri"/>
      <family val="2"/>
      <scheme val="minor"/>
    </font>
    <font>
      <u/>
      <sz val="11"/>
      <color theme="10"/>
      <name val="Calibri"/>
      <family val="2"/>
      <scheme val="minor"/>
    </font>
    <font>
      <sz val="11"/>
      <color theme="1"/>
      <name val="Calibri"/>
      <family val="2"/>
    </font>
    <font>
      <b/>
      <sz val="11"/>
      <color theme="1"/>
      <name val="Calibri"/>
      <family val="2"/>
    </font>
    <font>
      <sz val="14"/>
      <color theme="1"/>
      <name val="Calibri"/>
      <family val="2"/>
      <scheme val="minor"/>
    </font>
    <font>
      <u/>
      <sz val="11"/>
      <color theme="10"/>
      <name val="Calibri"/>
      <family val="2"/>
    </font>
    <font>
      <sz val="12"/>
      <color theme="1"/>
      <name val="Calibri"/>
      <family val="2"/>
      <scheme val="minor"/>
    </font>
    <font>
      <b/>
      <sz val="12"/>
      <color theme="1"/>
      <name val="Calibri"/>
      <family val="2"/>
      <scheme val="minor"/>
    </font>
    <font>
      <b/>
      <sz val="14"/>
      <color theme="1"/>
      <name val="Calibri"/>
      <family val="2"/>
      <scheme val="minor"/>
    </font>
    <font>
      <b/>
      <sz val="14"/>
      <color theme="1"/>
      <name val="Calibri"/>
      <family val="2"/>
    </font>
    <font>
      <b/>
      <sz val="10"/>
      <color theme="1"/>
      <name val="Calibri"/>
      <family val="2"/>
      <scheme val="minor"/>
    </font>
    <font>
      <sz val="10"/>
      <color theme="1"/>
      <name val="Calibri"/>
      <family val="2"/>
      <scheme val="minor"/>
    </font>
    <font>
      <b/>
      <sz val="16"/>
      <color theme="1"/>
      <name val="Calibri"/>
      <family val="2"/>
    </font>
    <font>
      <b/>
      <u/>
      <sz val="11"/>
      <color theme="1"/>
      <name val="Calibri"/>
      <family val="2"/>
      <scheme val="minor"/>
    </font>
    <font>
      <sz val="11"/>
      <color rgb="FFFF0000"/>
      <name val="Calibri"/>
      <family val="2"/>
      <scheme val="minor"/>
    </font>
    <font>
      <b/>
      <sz val="24"/>
      <color theme="1"/>
      <name val="Calibri"/>
      <family val="2"/>
      <scheme val="minor"/>
    </font>
    <font>
      <sz val="24"/>
      <color theme="1"/>
      <name val="Calibri"/>
      <family val="2"/>
      <scheme val="minor"/>
    </font>
    <font>
      <b/>
      <sz val="26"/>
      <color theme="1"/>
      <name val="Calibri"/>
      <family val="2"/>
      <scheme val="minor"/>
    </font>
    <font>
      <b/>
      <i/>
      <sz val="11"/>
      <color theme="1"/>
      <name val="Calibri"/>
      <family val="2"/>
    </font>
    <font>
      <sz val="11"/>
      <name val="Calibri"/>
      <family val="2"/>
    </font>
    <font>
      <i/>
      <sz val="11"/>
      <color theme="1"/>
      <name val="Calibri"/>
      <family val="2"/>
      <scheme val="minor"/>
    </font>
    <font>
      <b/>
      <sz val="24"/>
      <color theme="1"/>
      <name val="Calibri"/>
      <family val="2"/>
    </font>
    <font>
      <sz val="11"/>
      <name val="Calibri"/>
      <family val="2"/>
      <scheme val="minor"/>
    </font>
    <font>
      <sz val="11"/>
      <color rgb="FFFF0000"/>
      <name val="Calibri"/>
      <family val="2"/>
    </font>
    <font>
      <sz val="12"/>
      <color rgb="FFFF0000"/>
      <name val="Calibri"/>
      <family val="2"/>
      <scheme val="minor"/>
    </font>
    <font>
      <sz val="11"/>
      <color rgb="FF0033CC"/>
      <name val="Calibri"/>
      <family val="2"/>
    </font>
    <font>
      <sz val="9"/>
      <color rgb="FFFF0000"/>
      <name val="Calibri"/>
      <family val="2"/>
    </font>
    <font>
      <sz val="16"/>
      <color theme="1"/>
      <name val="Calibri"/>
      <family val="2"/>
      <scheme val="minor"/>
    </font>
    <font>
      <sz val="9"/>
      <color indexed="81"/>
      <name val="Tahoma"/>
      <family val="2"/>
    </font>
    <font>
      <b/>
      <sz val="9"/>
      <color indexed="81"/>
      <name val="Tahoma"/>
      <family val="2"/>
    </font>
    <font>
      <b/>
      <sz val="24"/>
      <color theme="0"/>
      <name val="Calibri"/>
      <family val="2"/>
      <scheme val="minor"/>
    </font>
    <font>
      <sz val="14"/>
      <color rgb="FFFF0000"/>
      <name val="Calibri"/>
      <family val="2"/>
      <scheme val="minor"/>
    </font>
    <font>
      <b/>
      <sz val="14"/>
      <color rgb="FFFF0000"/>
      <name val="Calibri"/>
      <family val="2"/>
      <scheme val="minor"/>
    </font>
    <font>
      <b/>
      <sz val="9"/>
      <color theme="1"/>
      <name val="Calibri"/>
      <family val="2"/>
      <scheme val="minor"/>
    </font>
    <font>
      <sz val="9"/>
      <color theme="1"/>
      <name val="Calibri"/>
      <family val="2"/>
      <scheme val="minor"/>
    </font>
    <font>
      <sz val="9"/>
      <color rgb="FFFF0000"/>
      <name val="Calibri"/>
      <family val="2"/>
      <scheme val="minor"/>
    </font>
    <font>
      <sz val="11"/>
      <color theme="0"/>
      <name val="Calibri"/>
      <family val="2"/>
      <scheme val="minor"/>
    </font>
    <font>
      <sz val="24"/>
      <color theme="0"/>
      <name val="Calibri"/>
      <family val="2"/>
    </font>
    <font>
      <sz val="24"/>
      <color theme="1"/>
      <name val="Calibri"/>
      <family val="2"/>
    </font>
    <font>
      <b/>
      <sz val="26"/>
      <color theme="0"/>
      <name val="Calibri"/>
      <family val="2"/>
      <scheme val="minor"/>
    </font>
    <font>
      <sz val="26"/>
      <color theme="1"/>
      <name val="Calibri"/>
      <family val="2"/>
      <scheme val="minor"/>
    </font>
    <font>
      <b/>
      <sz val="18"/>
      <color theme="0"/>
      <name val="Calibri"/>
      <family val="2"/>
      <scheme val="minor"/>
    </font>
    <font>
      <b/>
      <sz val="18"/>
      <color theme="1"/>
      <name val="Calibri"/>
      <family val="2"/>
      <scheme val="minor"/>
    </font>
    <font>
      <sz val="28"/>
      <color theme="0"/>
      <name val="Calibri"/>
      <family val="2"/>
      <scheme val="minor"/>
    </font>
    <font>
      <b/>
      <sz val="28"/>
      <color theme="1"/>
      <name val="Calibri"/>
      <family val="2"/>
      <scheme val="minor"/>
    </font>
    <font>
      <sz val="28"/>
      <color theme="1"/>
      <name val="Calibri"/>
      <family val="2"/>
      <scheme val="minor"/>
    </font>
    <font>
      <sz val="24"/>
      <color theme="0"/>
      <name val="Calibri"/>
      <family val="2"/>
      <scheme val="minor"/>
    </font>
    <font>
      <sz val="26"/>
      <color theme="0"/>
      <name val="Calibri"/>
      <family val="2"/>
      <scheme val="minor"/>
    </font>
    <font>
      <b/>
      <sz val="16"/>
      <color rgb="FFFF0000"/>
      <name val="Calibri"/>
      <family val="2"/>
      <scheme val="minor"/>
    </font>
    <font>
      <sz val="16"/>
      <color rgb="FFFF0000"/>
      <name val="Calibri"/>
      <family val="2"/>
      <scheme val="minor"/>
    </font>
    <font>
      <b/>
      <sz val="11"/>
      <name val="Calibri"/>
      <family val="2"/>
      <scheme val="minor"/>
    </font>
    <font>
      <b/>
      <sz val="10"/>
      <color indexed="8"/>
      <name val="Century Gothic"/>
      <family val="2"/>
    </font>
    <font>
      <sz val="10"/>
      <color indexed="8"/>
      <name val="Century Gothic"/>
      <family val="2"/>
    </font>
    <font>
      <sz val="10"/>
      <name val="Century Gothic"/>
      <family val="2"/>
    </font>
    <font>
      <b/>
      <sz val="10"/>
      <name val="Century Gothic"/>
      <family val="2"/>
    </font>
    <font>
      <b/>
      <sz val="11"/>
      <color theme="0"/>
      <name val="Calibri"/>
      <family val="2"/>
      <scheme val="minor"/>
    </font>
    <font>
      <b/>
      <sz val="11"/>
      <color indexed="8"/>
      <name val="Arial"/>
      <family val="2"/>
    </font>
    <font>
      <b/>
      <sz val="11"/>
      <color theme="1"/>
      <name val="Arial"/>
      <family val="2"/>
    </font>
    <font>
      <b/>
      <i/>
      <sz val="11"/>
      <color theme="1"/>
      <name val="Calibri"/>
      <family val="2"/>
      <scheme val="minor"/>
    </font>
    <font>
      <b/>
      <sz val="11"/>
      <color rgb="FFFF0000"/>
      <name val="Arial"/>
      <family val="2"/>
    </font>
    <font>
      <b/>
      <sz val="10"/>
      <color indexed="8"/>
      <name val="Arial"/>
      <family val="2"/>
    </font>
    <font>
      <sz val="11"/>
      <color theme="1"/>
      <name val="Arial"/>
      <family val="2"/>
    </font>
    <font>
      <b/>
      <sz val="10"/>
      <color rgb="FFFF0000"/>
      <name val="Arial"/>
      <family val="2"/>
    </font>
    <font>
      <sz val="11"/>
      <color indexed="8"/>
      <name val="Arial"/>
      <family val="2"/>
    </font>
  </fonts>
  <fills count="27">
    <fill>
      <patternFill patternType="none"/>
    </fill>
    <fill>
      <patternFill patternType="gray125"/>
    </fill>
    <fill>
      <patternFill patternType="solid">
        <fgColor theme="0" tint="-0.14999847407452621"/>
        <bgColor indexed="64"/>
      </patternFill>
    </fill>
    <fill>
      <patternFill patternType="solid">
        <fgColor theme="9" tint="0.79998168889431442"/>
        <bgColor indexed="64"/>
      </patternFill>
    </fill>
    <fill>
      <patternFill patternType="solid">
        <fgColor theme="0"/>
        <bgColor indexed="64"/>
      </patternFill>
    </fill>
    <fill>
      <patternFill patternType="solid">
        <fgColor theme="7" tint="0.79998168889431442"/>
        <bgColor indexed="64"/>
      </patternFill>
    </fill>
    <fill>
      <patternFill patternType="solid">
        <fgColor theme="2"/>
        <bgColor indexed="64"/>
      </patternFill>
    </fill>
    <fill>
      <patternFill patternType="solid">
        <fgColor theme="7"/>
        <bgColor indexed="64"/>
      </patternFill>
    </fill>
    <fill>
      <patternFill patternType="solid">
        <fgColor rgb="FFFFFF00"/>
        <bgColor indexed="64"/>
      </patternFill>
    </fill>
    <fill>
      <patternFill patternType="solid">
        <fgColor theme="4" tint="0.59999389629810485"/>
        <bgColor indexed="64"/>
      </patternFill>
    </fill>
    <fill>
      <patternFill patternType="solid">
        <fgColor theme="9" tint="0.39997558519241921"/>
        <bgColor indexed="64"/>
      </patternFill>
    </fill>
    <fill>
      <patternFill patternType="solid">
        <fgColor theme="0" tint="-0.499984740745262"/>
        <bgColor indexed="64"/>
      </patternFill>
    </fill>
    <fill>
      <patternFill patternType="solid">
        <fgColor theme="4"/>
        <bgColor indexed="64"/>
      </patternFill>
    </fill>
    <fill>
      <patternFill patternType="solid">
        <fgColor theme="7" tint="0.39997558519241921"/>
        <bgColor indexed="64"/>
      </patternFill>
    </fill>
    <fill>
      <patternFill patternType="solid">
        <fgColor theme="9" tint="0.59999389629810485"/>
        <bgColor indexed="64"/>
      </patternFill>
    </fill>
    <fill>
      <patternFill patternType="solid">
        <fgColor rgb="FFFF0000"/>
        <bgColor indexed="64"/>
      </patternFill>
    </fill>
    <fill>
      <patternFill patternType="solid">
        <fgColor rgb="FF92D050"/>
        <bgColor indexed="64"/>
      </patternFill>
    </fill>
    <fill>
      <patternFill patternType="solid">
        <fgColor rgb="FF00B050"/>
        <bgColor indexed="64"/>
      </patternFill>
    </fill>
    <fill>
      <patternFill patternType="solid">
        <fgColor rgb="FFE2EFDA"/>
        <bgColor indexed="64"/>
      </patternFill>
    </fill>
    <fill>
      <patternFill patternType="solid">
        <fgColor theme="8" tint="0.59999389629810485"/>
        <bgColor indexed="64"/>
      </patternFill>
    </fill>
    <fill>
      <patternFill patternType="solid">
        <fgColor theme="5" tint="0.79998168889431442"/>
        <bgColor indexed="64"/>
      </patternFill>
    </fill>
    <fill>
      <patternFill patternType="solid">
        <fgColor theme="0" tint="-0.249977111117893"/>
        <bgColor indexed="64"/>
      </patternFill>
    </fill>
    <fill>
      <patternFill patternType="solid">
        <fgColor theme="4" tint="0.79998168889431442"/>
        <bgColor indexed="64"/>
      </patternFill>
    </fill>
    <fill>
      <patternFill patternType="solid">
        <fgColor theme="0" tint="-4.9989318521683403E-2"/>
        <bgColor indexed="64"/>
      </patternFill>
    </fill>
    <fill>
      <patternFill patternType="solid">
        <fgColor rgb="FFFFC000"/>
        <bgColor indexed="64"/>
      </patternFill>
    </fill>
    <fill>
      <patternFill patternType="solid">
        <fgColor rgb="FFFFFF99"/>
        <bgColor indexed="64"/>
      </patternFill>
    </fill>
    <fill>
      <patternFill patternType="solid">
        <fgColor theme="1"/>
        <bgColor indexed="64"/>
      </patternFill>
    </fill>
  </fills>
  <borders count="80">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bottom/>
      <diagonal/>
    </border>
    <border>
      <left/>
      <right style="thin">
        <color indexed="64"/>
      </right>
      <top/>
      <bottom/>
      <diagonal/>
    </border>
    <border>
      <left/>
      <right/>
      <top style="thin">
        <color indexed="64"/>
      </top>
      <bottom/>
      <diagonal/>
    </border>
    <border>
      <left style="medium">
        <color indexed="64"/>
      </left>
      <right/>
      <top style="thin">
        <color indexed="64"/>
      </top>
      <bottom style="thin">
        <color indexed="64"/>
      </bottom>
      <diagonal/>
    </border>
    <border>
      <left style="medium">
        <color indexed="64"/>
      </left>
      <right/>
      <top/>
      <bottom/>
      <diagonal/>
    </border>
    <border>
      <left style="thin">
        <color auto="1"/>
      </left>
      <right style="thin">
        <color auto="1"/>
      </right>
      <top/>
      <bottom/>
      <diagonal/>
    </border>
    <border>
      <left style="thin">
        <color auto="1"/>
      </left>
      <right style="thin">
        <color auto="1"/>
      </right>
      <top style="thin">
        <color indexed="64"/>
      </top>
      <bottom style="double">
        <color indexed="64"/>
      </bottom>
      <diagonal/>
    </border>
    <border>
      <left style="medium">
        <color indexed="64"/>
      </left>
      <right/>
      <top/>
      <bottom style="medium">
        <color indexed="64"/>
      </bottom>
      <diagonal/>
    </border>
    <border>
      <left style="thin">
        <color auto="1"/>
      </left>
      <right style="thin">
        <color auto="1"/>
      </right>
      <top/>
      <bottom style="medium">
        <color indexed="64"/>
      </bottom>
      <diagonal/>
    </border>
    <border>
      <left/>
      <right style="thin">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top/>
      <bottom style="medium">
        <color indexed="64"/>
      </bottom>
      <diagonal/>
    </border>
    <border>
      <left/>
      <right style="medium">
        <color indexed="64"/>
      </right>
      <top/>
      <bottom style="medium">
        <color indexed="64"/>
      </bottom>
      <diagonal/>
    </border>
    <border>
      <left/>
      <right style="medium">
        <color indexed="64"/>
      </right>
      <top/>
      <bottom/>
      <diagonal/>
    </border>
    <border>
      <left/>
      <right style="medium">
        <color indexed="64"/>
      </right>
      <top/>
      <bottom style="thin">
        <color indexed="64"/>
      </bottom>
      <diagonal/>
    </border>
    <border>
      <left/>
      <right/>
      <top style="thin">
        <color indexed="64"/>
      </top>
      <bottom style="double">
        <color indexed="64"/>
      </bottom>
      <diagonal/>
    </border>
    <border>
      <left style="medium">
        <color indexed="64"/>
      </left>
      <right style="medium">
        <color indexed="64"/>
      </right>
      <top/>
      <bottom/>
      <diagonal/>
    </border>
    <border>
      <left style="double">
        <color auto="1"/>
      </left>
      <right style="thin">
        <color auto="1"/>
      </right>
      <top style="double">
        <color auto="1"/>
      </top>
      <bottom style="thin">
        <color auto="1"/>
      </bottom>
      <diagonal/>
    </border>
    <border>
      <left style="thin">
        <color auto="1"/>
      </left>
      <right style="thin">
        <color auto="1"/>
      </right>
      <top style="double">
        <color auto="1"/>
      </top>
      <bottom style="thin">
        <color auto="1"/>
      </bottom>
      <diagonal/>
    </border>
    <border>
      <left style="thin">
        <color auto="1"/>
      </left>
      <right style="double">
        <color auto="1"/>
      </right>
      <top style="double">
        <color auto="1"/>
      </top>
      <bottom style="thin">
        <color auto="1"/>
      </bottom>
      <diagonal/>
    </border>
    <border>
      <left style="double">
        <color auto="1"/>
      </left>
      <right style="thin">
        <color auto="1"/>
      </right>
      <top style="thin">
        <color auto="1"/>
      </top>
      <bottom style="thin">
        <color auto="1"/>
      </bottom>
      <diagonal/>
    </border>
    <border>
      <left style="thin">
        <color auto="1"/>
      </left>
      <right style="double">
        <color auto="1"/>
      </right>
      <top style="thin">
        <color auto="1"/>
      </top>
      <bottom style="thin">
        <color auto="1"/>
      </bottom>
      <diagonal/>
    </border>
    <border>
      <left style="double">
        <color auto="1"/>
      </left>
      <right style="thin">
        <color auto="1"/>
      </right>
      <top style="thin">
        <color auto="1"/>
      </top>
      <bottom style="double">
        <color auto="1"/>
      </bottom>
      <diagonal/>
    </border>
    <border>
      <left style="thin">
        <color auto="1"/>
      </left>
      <right style="double">
        <color auto="1"/>
      </right>
      <top style="thin">
        <color auto="1"/>
      </top>
      <bottom style="double">
        <color auto="1"/>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auto="1"/>
      </top>
      <bottom style="thin">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style="thin">
        <color theme="9" tint="0.39994506668294322"/>
      </bottom>
      <diagonal/>
    </border>
    <border>
      <left/>
      <right/>
      <top style="medium">
        <color indexed="64"/>
      </top>
      <bottom style="thin">
        <color theme="9" tint="0.39994506668294322"/>
      </bottom>
      <diagonal/>
    </border>
    <border>
      <left/>
      <right style="medium">
        <color indexed="64"/>
      </right>
      <top/>
      <bottom style="thin">
        <color theme="9" tint="0.39994506668294322"/>
      </bottom>
      <diagonal/>
    </border>
    <border>
      <left/>
      <right/>
      <top/>
      <bottom style="thin">
        <color theme="9" tint="0.39994506668294322"/>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right style="thin">
        <color auto="1"/>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thin">
        <color theme="9" tint="0.39994506668294322"/>
      </top>
      <bottom style="thin">
        <color theme="9" tint="0.39994506668294322"/>
      </bottom>
      <diagonal/>
    </border>
    <border>
      <left style="thin">
        <color indexed="64"/>
      </left>
      <right style="thin">
        <color indexed="64"/>
      </right>
      <top style="thin">
        <color theme="9" tint="0.39994506668294322"/>
      </top>
      <bottom style="thin">
        <color theme="9" tint="0.39994506668294322"/>
      </bottom>
      <diagonal/>
    </border>
    <border>
      <left style="thin">
        <color indexed="64"/>
      </left>
      <right style="medium">
        <color indexed="64"/>
      </right>
      <top style="thin">
        <color theme="9" tint="0.39994506668294322"/>
      </top>
      <bottom style="thin">
        <color theme="9" tint="0.39994506668294322"/>
      </bottom>
      <diagonal/>
    </border>
    <border>
      <left/>
      <right/>
      <top style="thin">
        <color theme="9" tint="0.39994506668294322"/>
      </top>
      <bottom style="thin">
        <color theme="9" tint="0.39994506668294322"/>
      </bottom>
      <diagonal/>
    </border>
    <border>
      <left style="medium">
        <color indexed="64"/>
      </left>
      <right style="thin">
        <color auto="1"/>
      </right>
      <top style="thin">
        <color auto="1"/>
      </top>
      <bottom style="medium">
        <color indexed="64"/>
      </bottom>
      <diagonal/>
    </border>
    <border>
      <left style="thin">
        <color auto="1"/>
      </left>
      <right style="thin">
        <color auto="1"/>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right style="thin">
        <color auto="1"/>
      </right>
      <top style="thin">
        <color indexed="64"/>
      </top>
      <bottom style="medium">
        <color indexed="64"/>
      </bottom>
      <diagonal/>
    </border>
    <border>
      <left style="thin">
        <color auto="1"/>
      </left>
      <right style="medium">
        <color indexed="64"/>
      </right>
      <top style="thin">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thin">
        <color auto="1"/>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auto="1"/>
      </left>
      <right style="double">
        <color auto="1"/>
      </right>
      <top/>
      <bottom style="double">
        <color auto="1"/>
      </bottom>
      <diagonal/>
    </border>
    <border>
      <left style="thin">
        <color auto="1"/>
      </left>
      <right style="thin">
        <color auto="1"/>
      </right>
      <top/>
      <bottom style="double">
        <color auto="1"/>
      </bottom>
      <diagonal/>
    </border>
    <border>
      <left style="double">
        <color auto="1"/>
      </left>
      <right style="thin">
        <color auto="1"/>
      </right>
      <top/>
      <bottom style="double">
        <color auto="1"/>
      </bottom>
      <diagonal/>
    </border>
    <border>
      <left style="thin">
        <color auto="1"/>
      </left>
      <right style="double">
        <color auto="1"/>
      </right>
      <top style="double">
        <color auto="1"/>
      </top>
      <bottom/>
      <diagonal/>
    </border>
    <border>
      <left style="thin">
        <color auto="1"/>
      </left>
      <right style="thin">
        <color auto="1"/>
      </right>
      <top style="double">
        <color auto="1"/>
      </top>
      <bottom/>
      <diagonal/>
    </border>
    <border>
      <left style="double">
        <color auto="1"/>
      </left>
      <right style="thin">
        <color auto="1"/>
      </right>
      <top style="double">
        <color auto="1"/>
      </top>
      <bottom/>
      <diagonal/>
    </border>
    <border>
      <left style="medium">
        <color auto="1"/>
      </left>
      <right style="thin">
        <color auto="1"/>
      </right>
      <top style="medium">
        <color auto="1"/>
      </top>
      <bottom/>
      <diagonal/>
    </border>
    <border>
      <left style="thin">
        <color auto="1"/>
      </left>
      <right style="thin">
        <color auto="1"/>
      </right>
      <top style="medium">
        <color auto="1"/>
      </top>
      <bottom/>
      <diagonal/>
    </border>
    <border>
      <left style="thin">
        <color auto="1"/>
      </left>
      <right style="medium">
        <color auto="1"/>
      </right>
      <top style="medium">
        <color auto="1"/>
      </top>
      <bottom/>
      <diagonal/>
    </border>
    <border>
      <left style="medium">
        <color auto="1"/>
      </left>
      <right style="thin">
        <color auto="1"/>
      </right>
      <top/>
      <bottom/>
      <diagonal/>
    </border>
    <border>
      <left style="thin">
        <color auto="1"/>
      </left>
      <right style="medium">
        <color auto="1"/>
      </right>
      <top/>
      <bottom/>
      <diagonal/>
    </border>
  </borders>
  <cellStyleXfs count="9">
    <xf numFmtId="0" fontId="0" fillId="0" borderId="0"/>
    <xf numFmtId="43" fontId="1" fillId="0" borderId="0" applyFont="0" applyFill="0" applyBorder="0" applyAlignment="0" applyProtection="0"/>
    <xf numFmtId="44" fontId="1" fillId="0" borderId="0" applyFont="0" applyFill="0" applyBorder="0" applyAlignment="0" applyProtection="0"/>
    <xf numFmtId="9" fontId="1" fillId="0" borderId="0" applyFont="0" applyFill="0" applyBorder="0" applyAlignment="0" applyProtection="0"/>
    <xf numFmtId="0" fontId="3" fillId="0" borderId="0" applyNumberFormat="0" applyFill="0" applyBorder="0" applyAlignment="0" applyProtection="0"/>
    <xf numFmtId="0" fontId="4" fillId="0" borderId="0"/>
    <xf numFmtId="0" fontId="7" fillId="0" borderId="0" applyNumberFormat="0" applyFill="0" applyBorder="0" applyAlignment="0" applyProtection="0"/>
    <xf numFmtId="43" fontId="4" fillId="0" borderId="0" applyFont="0" applyFill="0" applyBorder="0" applyAlignment="0" applyProtection="0"/>
    <xf numFmtId="0" fontId="4" fillId="0" borderId="0"/>
  </cellStyleXfs>
  <cellXfs count="711">
    <xf numFmtId="0" fontId="0" fillId="0" borderId="0" xfId="0"/>
    <xf numFmtId="0" fontId="4" fillId="0" borderId="0" xfId="5"/>
    <xf numFmtId="0" fontId="5" fillId="0" borderId="4" xfId="5" applyFont="1" applyBorder="1"/>
    <xf numFmtId="0" fontId="6" fillId="0" borderId="0" xfId="0" applyFont="1"/>
    <xf numFmtId="164" fontId="0" fillId="3" borderId="4" xfId="3" applyNumberFormat="1" applyFont="1" applyFill="1" applyBorder="1"/>
    <xf numFmtId="165" fontId="0" fillId="3" borderId="4" xfId="2" applyNumberFormat="1" applyFont="1" applyFill="1" applyBorder="1"/>
    <xf numFmtId="9" fontId="0" fillId="3" borderId="4" xfId="3" applyFont="1" applyFill="1" applyBorder="1"/>
    <xf numFmtId="164" fontId="0" fillId="0" borderId="4" xfId="3" applyNumberFormat="1" applyFont="1" applyBorder="1" applyAlignment="1">
      <alignment horizontal="right"/>
    </xf>
    <xf numFmtId="164" fontId="0" fillId="0" borderId="4" xfId="3" applyNumberFormat="1" applyFont="1" applyBorder="1" applyAlignment="1">
      <alignment horizontal="center"/>
    </xf>
    <xf numFmtId="0" fontId="0" fillId="0" borderId="4" xfId="0" applyBorder="1" applyAlignment="1">
      <alignment horizontal="right"/>
    </xf>
    <xf numFmtId="0" fontId="0" fillId="3" borderId="4" xfId="0" applyFill="1" applyBorder="1"/>
    <xf numFmtId="165" fontId="0" fillId="3" borderId="4" xfId="0" applyNumberFormat="1" applyFill="1" applyBorder="1"/>
    <xf numFmtId="164" fontId="0" fillId="3" borderId="4" xfId="3" applyNumberFormat="1" applyFont="1" applyFill="1" applyBorder="1" applyAlignment="1">
      <alignment horizontal="center"/>
    </xf>
    <xf numFmtId="165" fontId="0" fillId="0" borderId="0" xfId="0" applyNumberFormat="1"/>
    <xf numFmtId="164" fontId="0" fillId="0" borderId="0" xfId="3" applyNumberFormat="1" applyFont="1" applyAlignment="1">
      <alignment horizontal="center"/>
    </xf>
    <xf numFmtId="0" fontId="0" fillId="0" borderId="4" xfId="0" applyBorder="1"/>
    <xf numFmtId="0" fontId="3" fillId="0" borderId="0" xfId="4" applyAlignment="1">
      <alignment vertical="center"/>
    </xf>
    <xf numFmtId="165" fontId="0" fillId="0" borderId="4" xfId="0" applyNumberFormat="1" applyBorder="1"/>
    <xf numFmtId="166" fontId="0" fillId="0" borderId="0" xfId="7" applyNumberFormat="1" applyFont="1"/>
    <xf numFmtId="166" fontId="0" fillId="0" borderId="0" xfId="1" applyNumberFormat="1" applyFont="1"/>
    <xf numFmtId="10" fontId="0" fillId="0" borderId="0" xfId="3" applyNumberFormat="1" applyFont="1"/>
    <xf numFmtId="166" fontId="0" fillId="0" borderId="0" xfId="0" applyNumberFormat="1"/>
    <xf numFmtId="6" fontId="0" fillId="0" borderId="4" xfId="0" applyNumberFormat="1" applyBorder="1"/>
    <xf numFmtId="0" fontId="8" fillId="0" borderId="0" xfId="0" applyFont="1" applyAlignment="1">
      <alignment vertical="center"/>
    </xf>
    <xf numFmtId="0" fontId="0" fillId="0" borderId="0" xfId="0" applyFont="1"/>
    <xf numFmtId="0" fontId="0" fillId="0" borderId="0" xfId="0" applyBorder="1"/>
    <xf numFmtId="0" fontId="0" fillId="0" borderId="4" xfId="0" applyFont="1" applyBorder="1" applyAlignment="1">
      <alignment horizontal="left"/>
    </xf>
    <xf numFmtId="0" fontId="8" fillId="0" borderId="0" xfId="0" applyFont="1" applyBorder="1" applyAlignment="1">
      <alignment vertical="center"/>
    </xf>
    <xf numFmtId="0" fontId="0" fillId="0" borderId="0" xfId="0" applyFont="1" applyBorder="1"/>
    <xf numFmtId="0" fontId="5" fillId="0" borderId="4" xfId="5" applyFont="1" applyBorder="1" applyAlignment="1">
      <alignment horizontal="center" wrapText="1"/>
    </xf>
    <xf numFmtId="0" fontId="0" fillId="0" borderId="0" xfId="0" applyBorder="1" applyAlignment="1">
      <alignment horizontal="center"/>
    </xf>
    <xf numFmtId="164" fontId="0" fillId="0" borderId="0" xfId="3" applyNumberFormat="1" applyFont="1" applyBorder="1" applyAlignment="1">
      <alignment horizontal="center"/>
    </xf>
    <xf numFmtId="165" fontId="0" fillId="3" borderId="4" xfId="3" applyNumberFormat="1" applyFont="1" applyFill="1" applyBorder="1"/>
    <xf numFmtId="0" fontId="0" fillId="4" borderId="4" xfId="0" applyFont="1" applyFill="1" applyBorder="1" applyAlignment="1">
      <alignment horizontal="left"/>
    </xf>
    <xf numFmtId="9" fontId="0" fillId="4" borderId="4" xfId="3" applyFont="1" applyFill="1" applyBorder="1"/>
    <xf numFmtId="0" fontId="6" fillId="4" borderId="0" xfId="0" applyFont="1" applyFill="1" applyAlignment="1">
      <alignment horizontal="center"/>
    </xf>
    <xf numFmtId="0" fontId="0" fillId="4" borderId="0" xfId="0" applyFill="1"/>
    <xf numFmtId="0" fontId="5" fillId="3" borderId="4" xfId="5" applyFont="1" applyFill="1" applyBorder="1" applyAlignment="1">
      <alignment wrapText="1"/>
    </xf>
    <xf numFmtId="9" fontId="0" fillId="4" borderId="0" xfId="3" applyFont="1" applyFill="1" applyBorder="1"/>
    <xf numFmtId="0" fontId="0" fillId="4" borderId="0" xfId="0" applyFill="1" applyBorder="1" applyAlignment="1">
      <alignment horizontal="center"/>
    </xf>
    <xf numFmtId="164" fontId="0" fillId="4" borderId="0" xfId="3" applyNumberFormat="1" applyFont="1" applyFill="1" applyBorder="1" applyAlignment="1">
      <alignment horizontal="center"/>
    </xf>
    <xf numFmtId="0" fontId="4" fillId="4" borderId="0" xfId="5" applyFill="1"/>
    <xf numFmtId="9" fontId="4" fillId="4" borderId="0" xfId="3" applyFont="1" applyFill="1" applyBorder="1"/>
    <xf numFmtId="165" fontId="0" fillId="4" borderId="4" xfId="0" applyNumberFormat="1" applyFill="1" applyBorder="1"/>
    <xf numFmtId="0" fontId="13" fillId="0" borderId="0" xfId="0" applyFont="1"/>
    <xf numFmtId="0" fontId="13" fillId="0" borderId="4" xfId="0" applyFont="1" applyBorder="1"/>
    <xf numFmtId="3" fontId="13" fillId="4" borderId="4" xfId="0" applyNumberFormat="1" applyFont="1" applyFill="1" applyBorder="1"/>
    <xf numFmtId="164" fontId="13" fillId="4" borderId="4" xfId="3" applyNumberFormat="1" applyFont="1" applyFill="1" applyBorder="1"/>
    <xf numFmtId="0" fontId="13" fillId="0" borderId="0" xfId="0" applyFont="1" applyBorder="1"/>
    <xf numFmtId="164" fontId="13" fillId="4" borderId="0" xfId="3" applyNumberFormat="1" applyFont="1" applyFill="1" applyBorder="1"/>
    <xf numFmtId="0" fontId="12" fillId="0" borderId="0" xfId="0" applyFont="1" applyFill="1" applyBorder="1"/>
    <xf numFmtId="164" fontId="13" fillId="4" borderId="0" xfId="3" applyNumberFormat="1" applyFont="1" applyFill="1"/>
    <xf numFmtId="167" fontId="13" fillId="4" borderId="4" xfId="0" applyNumberFormat="1" applyFont="1" applyFill="1" applyBorder="1"/>
    <xf numFmtId="0" fontId="12" fillId="0" borderId="4" xfId="0" applyFont="1" applyBorder="1"/>
    <xf numFmtId="167" fontId="12" fillId="4" borderId="4" xfId="0" applyNumberFormat="1" applyFont="1" applyFill="1" applyBorder="1"/>
    <xf numFmtId="164" fontId="0" fillId="0" borderId="0" xfId="3" applyNumberFormat="1" applyFont="1" applyFill="1" applyBorder="1" applyAlignment="1">
      <alignment horizontal="center"/>
    </xf>
    <xf numFmtId="165" fontId="4" fillId="0" borderId="4" xfId="3" applyNumberFormat="1" applyFont="1" applyBorder="1"/>
    <xf numFmtId="165" fontId="4" fillId="3" borderId="4" xfId="3" applyNumberFormat="1" applyFont="1" applyFill="1" applyBorder="1"/>
    <xf numFmtId="0" fontId="0" fillId="0" borderId="0" xfId="0" applyFill="1" applyBorder="1"/>
    <xf numFmtId="165" fontId="0" fillId="0" borderId="0" xfId="0" applyNumberFormat="1" applyFill="1" applyBorder="1"/>
    <xf numFmtId="0" fontId="0" fillId="0" borderId="0" xfId="0" applyAlignment="1">
      <alignment horizontal="center"/>
    </xf>
    <xf numFmtId="0" fontId="0" fillId="0" borderId="4" xfId="0" applyBorder="1" applyAlignment="1" applyProtection="1">
      <alignment horizontal="right"/>
      <protection locked="0"/>
    </xf>
    <xf numFmtId="165" fontId="0" fillId="3" borderId="4" xfId="2" applyNumberFormat="1" applyFont="1" applyFill="1" applyBorder="1" applyProtection="1">
      <protection locked="0"/>
    </xf>
    <xf numFmtId="44" fontId="0" fillId="0" borderId="4" xfId="3" applyNumberFormat="1" applyFont="1" applyFill="1" applyBorder="1" applyProtection="1">
      <protection locked="0"/>
    </xf>
    <xf numFmtId="44" fontId="0" fillId="0" borderId="4" xfId="2" applyNumberFormat="1" applyFont="1" applyFill="1" applyBorder="1" applyProtection="1">
      <protection locked="0"/>
    </xf>
    <xf numFmtId="44" fontId="0" fillId="0" borderId="4" xfId="1" quotePrefix="1" applyNumberFormat="1" applyFont="1" applyBorder="1" applyAlignment="1" applyProtection="1">
      <alignment horizontal="right"/>
      <protection locked="0"/>
    </xf>
    <xf numFmtId="166" fontId="0" fillId="0" borderId="4" xfId="1" applyNumberFormat="1" applyFont="1" applyBorder="1" applyProtection="1">
      <protection locked="0"/>
    </xf>
    <xf numFmtId="0" fontId="10" fillId="0" borderId="0" xfId="0" applyFont="1"/>
    <xf numFmtId="0" fontId="15" fillId="0" borderId="4" xfId="0" applyFont="1" applyBorder="1" applyAlignment="1">
      <alignment horizontal="center" wrapText="1"/>
    </xf>
    <xf numFmtId="0" fontId="15" fillId="0" borderId="4" xfId="0" applyFont="1" applyBorder="1" applyAlignment="1">
      <alignment horizontal="center"/>
    </xf>
    <xf numFmtId="166" fontId="0" fillId="0" borderId="0" xfId="1" applyNumberFormat="1" applyFont="1" applyAlignment="1">
      <alignment horizontal="center"/>
    </xf>
    <xf numFmtId="10" fontId="0" fillId="0" borderId="0" xfId="3" applyNumberFormat="1" applyFont="1" applyAlignment="1">
      <alignment horizontal="center"/>
    </xf>
    <xf numFmtId="0" fontId="15" fillId="0" borderId="4" xfId="0" applyFont="1" applyBorder="1" applyAlignment="1">
      <alignment horizontal="center" vertical="center" wrapText="1"/>
    </xf>
    <xf numFmtId="0" fontId="0" fillId="0" borderId="9" xfId="0" applyFill="1" applyBorder="1" applyAlignment="1">
      <alignment horizontal="center" vertical="center" wrapText="1"/>
    </xf>
    <xf numFmtId="0" fontId="0" fillId="0" borderId="0" xfId="0" applyAlignment="1">
      <alignment horizontal="center" vertical="center"/>
    </xf>
    <xf numFmtId="0" fontId="0" fillId="0" borderId="0" xfId="0" applyBorder="1" applyAlignment="1">
      <alignment horizontal="center" vertical="center"/>
    </xf>
    <xf numFmtId="0" fontId="8" fillId="12" borderId="0" xfId="0" applyFont="1" applyFill="1" applyAlignment="1">
      <alignment horizontal="left" vertical="center"/>
    </xf>
    <xf numFmtId="0" fontId="8" fillId="7" borderId="0" xfId="0" applyFont="1" applyFill="1" applyAlignment="1">
      <alignment horizontal="left" vertical="center"/>
    </xf>
    <xf numFmtId="9" fontId="4" fillId="0" borderId="0" xfId="3" applyFont="1"/>
    <xf numFmtId="166" fontId="18" fillId="0" borderId="0" xfId="1" applyNumberFormat="1" applyFont="1" applyFill="1"/>
    <xf numFmtId="166" fontId="18" fillId="0" borderId="0" xfId="1" applyNumberFormat="1" applyFont="1" applyBorder="1"/>
    <xf numFmtId="0" fontId="0" fillId="0" borderId="0" xfId="1" applyNumberFormat="1" applyFont="1"/>
    <xf numFmtId="166" fontId="16" fillId="0" borderId="0" xfId="1" applyNumberFormat="1" applyFont="1"/>
    <xf numFmtId="0" fontId="0" fillId="4" borderId="0" xfId="0" applyFont="1" applyFill="1" applyBorder="1" applyAlignment="1">
      <alignment horizontal="left"/>
    </xf>
    <xf numFmtId="0" fontId="0" fillId="4" borderId="4" xfId="0" applyFont="1" applyFill="1" applyBorder="1" applyAlignment="1">
      <alignment horizontal="left" wrapText="1"/>
    </xf>
    <xf numFmtId="165" fontId="0" fillId="4" borderId="4" xfId="3" applyNumberFormat="1" applyFont="1" applyFill="1" applyBorder="1"/>
    <xf numFmtId="0" fontId="4" fillId="4" borderId="0" xfId="5" applyFill="1" applyAlignment="1">
      <alignment wrapText="1"/>
    </xf>
    <xf numFmtId="0" fontId="4" fillId="0" borderId="0" xfId="5" applyAlignment="1">
      <alignment horizontal="left" wrapText="1"/>
    </xf>
    <xf numFmtId="0" fontId="5" fillId="4" borderId="0" xfId="5" applyFont="1" applyFill="1" applyAlignment="1">
      <alignment wrapText="1"/>
    </xf>
    <xf numFmtId="0" fontId="5" fillId="0" borderId="4" xfId="5" applyFont="1" applyBorder="1" applyAlignment="1">
      <alignment horizontal="center" vertical="center" wrapText="1"/>
    </xf>
    <xf numFmtId="44" fontId="5" fillId="0" borderId="4" xfId="3" applyNumberFormat="1" applyFont="1" applyFill="1" applyBorder="1" applyAlignment="1">
      <alignment horizontal="center" wrapText="1"/>
    </xf>
    <xf numFmtId="165" fontId="4" fillId="0" borderId="4" xfId="3" applyNumberFormat="1" applyFont="1" applyFill="1" applyBorder="1"/>
    <xf numFmtId="164" fontId="4" fillId="0" borderId="4" xfId="3" applyNumberFormat="1" applyFont="1" applyFill="1" applyBorder="1"/>
    <xf numFmtId="165" fontId="21" fillId="3" borderId="4" xfId="3" applyNumberFormat="1" applyFont="1" applyFill="1" applyBorder="1"/>
    <xf numFmtId="164" fontId="21" fillId="3" borderId="4" xfId="3" applyNumberFormat="1" applyFont="1" applyFill="1" applyBorder="1"/>
    <xf numFmtId="44" fontId="4" fillId="0" borderId="4" xfId="2" applyFont="1" applyBorder="1"/>
    <xf numFmtId="44" fontId="4" fillId="3" borderId="4" xfId="2" applyFont="1" applyFill="1" applyBorder="1"/>
    <xf numFmtId="44" fontId="4" fillId="4" borderId="0" xfId="2" applyFont="1" applyFill="1" applyBorder="1"/>
    <xf numFmtId="0" fontId="4" fillId="10" borderId="19" xfId="5" applyFill="1" applyBorder="1" applyAlignment="1">
      <alignment wrapText="1"/>
    </xf>
    <xf numFmtId="44" fontId="5" fillId="10" borderId="20" xfId="2" applyFont="1" applyFill="1" applyBorder="1" applyAlignment="1">
      <alignment horizontal="center" wrapText="1"/>
    </xf>
    <xf numFmtId="44" fontId="5" fillId="10" borderId="21" xfId="2" applyFont="1" applyFill="1" applyBorder="1" applyAlignment="1">
      <alignment horizontal="center" wrapText="1"/>
    </xf>
    <xf numFmtId="0" fontId="5" fillId="0" borderId="0" xfId="5" applyFont="1" applyAlignment="1">
      <alignment wrapText="1"/>
    </xf>
    <xf numFmtId="10" fontId="5" fillId="0" borderId="0" xfId="5" applyNumberFormat="1" applyFont="1"/>
    <xf numFmtId="168" fontId="4" fillId="4" borderId="0" xfId="5" applyNumberFormat="1" applyFill="1"/>
    <xf numFmtId="166" fontId="5" fillId="0" borderId="0" xfId="5" applyNumberFormat="1" applyFont="1"/>
    <xf numFmtId="166" fontId="5" fillId="4" borderId="0" xfId="5" applyNumberFormat="1" applyFont="1" applyFill="1"/>
    <xf numFmtId="0" fontId="5" fillId="4" borderId="0" xfId="5" applyFont="1" applyFill="1"/>
    <xf numFmtId="0" fontId="6" fillId="8" borderId="0" xfId="0" applyFont="1" applyFill="1"/>
    <xf numFmtId="165" fontId="5" fillId="0" borderId="4" xfId="2" applyNumberFormat="1" applyFont="1" applyBorder="1"/>
    <xf numFmtId="165" fontId="5" fillId="3" borderId="4" xfId="2" applyNumberFormat="1" applyFont="1" applyFill="1" applyBorder="1" applyAlignment="1">
      <alignment wrapText="1"/>
    </xf>
    <xf numFmtId="0" fontId="5" fillId="10" borderId="13" xfId="5" applyFont="1" applyFill="1" applyBorder="1" applyAlignment="1">
      <alignment wrapText="1"/>
    </xf>
    <xf numFmtId="0" fontId="5" fillId="10" borderId="16" xfId="5" applyFont="1" applyFill="1" applyBorder="1" applyAlignment="1">
      <alignment horizontal="left" wrapText="1" indent="3"/>
    </xf>
    <xf numFmtId="0" fontId="5" fillId="0" borderId="1" xfId="5" applyFont="1" applyBorder="1" applyAlignment="1">
      <alignment horizontal="center" wrapText="1"/>
    </xf>
    <xf numFmtId="164" fontId="22" fillId="0" borderId="0" xfId="3" applyNumberFormat="1" applyFont="1" applyBorder="1" applyAlignment="1">
      <alignment horizontal="left"/>
    </xf>
    <xf numFmtId="165" fontId="0" fillId="3" borderId="4" xfId="3" applyNumberFormat="1" applyFont="1" applyFill="1" applyBorder="1" applyProtection="1">
      <protection locked="0"/>
    </xf>
    <xf numFmtId="165" fontId="0" fillId="0" borderId="4" xfId="3" applyNumberFormat="1" applyFont="1" applyFill="1" applyBorder="1" applyProtection="1">
      <protection locked="0"/>
    </xf>
    <xf numFmtId="165" fontId="0" fillId="0" borderId="4" xfId="2" applyNumberFormat="1" applyFont="1" applyFill="1" applyBorder="1" applyProtection="1">
      <protection locked="0"/>
    </xf>
    <xf numFmtId="165" fontId="0" fillId="0" borderId="4" xfId="1" applyNumberFormat="1" applyFont="1" applyBorder="1" applyProtection="1">
      <protection locked="0"/>
    </xf>
    <xf numFmtId="165" fontId="0" fillId="0" borderId="4" xfId="1" quotePrefix="1" applyNumberFormat="1" applyFont="1" applyBorder="1" applyAlignment="1" applyProtection="1">
      <alignment horizontal="right"/>
      <protection locked="0"/>
    </xf>
    <xf numFmtId="166" fontId="24" fillId="3" borderId="4" xfId="1" applyNumberFormat="1" applyFont="1" applyFill="1" applyBorder="1"/>
    <xf numFmtId="165" fontId="24" fillId="3" borderId="4" xfId="2" applyNumberFormat="1" applyFont="1" applyFill="1" applyBorder="1" applyProtection="1">
      <protection locked="0"/>
    </xf>
    <xf numFmtId="165" fontId="16" fillId="0" borderId="0" xfId="0" applyNumberFormat="1" applyFont="1"/>
    <xf numFmtId="165" fontId="0" fillId="4" borderId="0" xfId="3" applyNumberFormat="1" applyFont="1" applyFill="1" applyBorder="1"/>
    <xf numFmtId="165" fontId="16" fillId="4" borderId="0" xfId="3" applyNumberFormat="1" applyFont="1" applyFill="1" applyBorder="1"/>
    <xf numFmtId="166" fontId="0" fillId="0" borderId="4" xfId="1" applyNumberFormat="1" applyFont="1" applyFill="1" applyBorder="1" applyProtection="1">
      <protection locked="0"/>
    </xf>
    <xf numFmtId="166" fontId="24" fillId="0" borderId="4" xfId="1" applyNumberFormat="1" applyFont="1" applyFill="1" applyBorder="1" applyProtection="1">
      <protection locked="0"/>
    </xf>
    <xf numFmtId="166" fontId="0" fillId="0" borderId="4" xfId="1" quotePrefix="1" applyNumberFormat="1" applyFont="1" applyBorder="1" applyAlignment="1" applyProtection="1">
      <alignment horizontal="right"/>
      <protection locked="0"/>
    </xf>
    <xf numFmtId="165" fontId="24" fillId="0" borderId="4" xfId="3" applyNumberFormat="1" applyFont="1" applyFill="1" applyBorder="1" applyProtection="1">
      <protection locked="0"/>
    </xf>
    <xf numFmtId="0" fontId="16" fillId="0" borderId="0" xfId="0" applyFont="1"/>
    <xf numFmtId="166" fontId="4" fillId="3" borderId="4" xfId="1" applyNumberFormat="1" applyFont="1" applyFill="1" applyBorder="1"/>
    <xf numFmtId="166" fontId="4" fillId="10" borderId="0" xfId="1" applyNumberFormat="1" applyFont="1" applyFill="1" applyBorder="1"/>
    <xf numFmtId="166" fontId="4" fillId="10" borderId="8" xfId="1" applyNumberFormat="1" applyFont="1" applyFill="1" applyBorder="1"/>
    <xf numFmtId="10" fontId="4" fillId="10" borderId="0" xfId="3" applyNumberFormat="1" applyFont="1" applyFill="1" applyBorder="1"/>
    <xf numFmtId="10" fontId="4" fillId="10" borderId="8" xfId="3" applyNumberFormat="1" applyFont="1" applyFill="1" applyBorder="1"/>
    <xf numFmtId="165" fontId="4" fillId="10" borderId="24" xfId="2" applyNumberFormat="1" applyFont="1" applyFill="1" applyBorder="1"/>
    <xf numFmtId="165" fontId="4" fillId="10" borderId="25" xfId="2" applyNumberFormat="1" applyFont="1" applyFill="1" applyBorder="1"/>
    <xf numFmtId="166" fontId="28" fillId="0" borderId="0" xfId="5" applyNumberFormat="1" applyFont="1"/>
    <xf numFmtId="165" fontId="4" fillId="3" borderId="4" xfId="5" applyNumberFormat="1" applyFill="1" applyBorder="1"/>
    <xf numFmtId="164" fontId="5" fillId="0" borderId="4" xfId="3" applyNumberFormat="1" applyFont="1" applyBorder="1" applyAlignment="1">
      <alignment horizontal="center" wrapText="1"/>
    </xf>
    <xf numFmtId="164" fontId="4" fillId="0" borderId="4" xfId="3" applyNumberFormat="1" applyFont="1" applyBorder="1"/>
    <xf numFmtId="164" fontId="0" fillId="0" borderId="0" xfId="3" applyNumberFormat="1" applyFont="1" applyBorder="1" applyAlignment="1">
      <alignment horizontal="left"/>
    </xf>
    <xf numFmtId="166" fontId="0" fillId="0" borderId="0" xfId="1" applyNumberFormat="1" applyFont="1" applyFill="1" applyBorder="1" applyAlignment="1">
      <alignment horizontal="center"/>
    </xf>
    <xf numFmtId="44" fontId="0" fillId="0" borderId="0" xfId="0" applyNumberFormat="1"/>
    <xf numFmtId="0" fontId="10" fillId="15" borderId="0" xfId="0" applyFont="1" applyFill="1"/>
    <xf numFmtId="166" fontId="27" fillId="0" borderId="4" xfId="1" applyNumberFormat="1" applyFont="1" applyFill="1" applyBorder="1"/>
    <xf numFmtId="166" fontId="0" fillId="0" borderId="4" xfId="1" applyNumberFormat="1" applyFont="1" applyFill="1" applyBorder="1" applyProtection="1"/>
    <xf numFmtId="0" fontId="0" fillId="0" borderId="0" xfId="0" applyFill="1"/>
    <xf numFmtId="0" fontId="6" fillId="0" borderId="0" xfId="0" applyFont="1" applyFill="1"/>
    <xf numFmtId="0" fontId="8" fillId="0" borderId="0" xfId="0" applyFont="1"/>
    <xf numFmtId="0" fontId="6" fillId="0" borderId="28" xfId="0" applyFont="1" applyBorder="1"/>
    <xf numFmtId="0" fontId="6" fillId="0" borderId="29" xfId="0" applyFont="1" applyBorder="1"/>
    <xf numFmtId="0" fontId="10" fillId="0" borderId="29" xfId="0" applyFont="1" applyBorder="1" applyAlignment="1">
      <alignment horizontal="right"/>
    </xf>
    <xf numFmtId="0" fontId="10" fillId="0" borderId="29" xfId="0" applyFont="1" applyFill="1" applyBorder="1" applyAlignment="1">
      <alignment horizontal="right"/>
    </xf>
    <xf numFmtId="0" fontId="8" fillId="0" borderId="30" xfId="0" applyFont="1" applyBorder="1"/>
    <xf numFmtId="0" fontId="6" fillId="0" borderId="31" xfId="0" applyFont="1" applyBorder="1"/>
    <xf numFmtId="0" fontId="6" fillId="0" borderId="4" xfId="0" applyFont="1" applyBorder="1"/>
    <xf numFmtId="0" fontId="8" fillId="0" borderId="32" xfId="0" applyFont="1" applyBorder="1"/>
    <xf numFmtId="0" fontId="10" fillId="0" borderId="4" xfId="0" applyFont="1" applyBorder="1"/>
    <xf numFmtId="9" fontId="6" fillId="0" borderId="4" xfId="0" applyNumberFormat="1" applyFont="1" applyBorder="1"/>
    <xf numFmtId="9" fontId="6" fillId="0" borderId="4" xfId="3" applyFont="1" applyBorder="1"/>
    <xf numFmtId="10" fontId="8" fillId="0" borderId="32" xfId="0" applyNumberFormat="1" applyFont="1" applyBorder="1"/>
    <xf numFmtId="9" fontId="6" fillId="0" borderId="4" xfId="3" applyNumberFormat="1" applyFont="1" applyBorder="1"/>
    <xf numFmtId="166" fontId="6" fillId="0" borderId="4" xfId="1" applyNumberFormat="1" applyFont="1" applyBorder="1"/>
    <xf numFmtId="166" fontId="8" fillId="0" borderId="32" xfId="0" applyNumberFormat="1" applyFont="1" applyBorder="1"/>
    <xf numFmtId="166" fontId="6" fillId="0" borderId="4" xfId="0" applyNumberFormat="1" applyFont="1" applyBorder="1"/>
    <xf numFmtId="0" fontId="6" fillId="11" borderId="4" xfId="0" applyFont="1" applyFill="1" applyBorder="1"/>
    <xf numFmtId="0" fontId="33" fillId="8" borderId="0" xfId="0" applyFont="1" applyFill="1"/>
    <xf numFmtId="9" fontId="33" fillId="8" borderId="0" xfId="0" applyNumberFormat="1" applyFont="1" applyFill="1"/>
    <xf numFmtId="166" fontId="6" fillId="0" borderId="4" xfId="1" applyNumberFormat="1" applyFont="1" applyFill="1" applyBorder="1"/>
    <xf numFmtId="166" fontId="6" fillId="0" borderId="0" xfId="0" applyNumberFormat="1" applyFont="1"/>
    <xf numFmtId="166" fontId="6" fillId="0" borderId="4" xfId="0" applyNumberFormat="1" applyFont="1" applyFill="1" applyBorder="1"/>
    <xf numFmtId="166" fontId="6" fillId="0" borderId="0" xfId="1" applyNumberFormat="1" applyFont="1"/>
    <xf numFmtId="0" fontId="6" fillId="0" borderId="33" xfId="0" applyFont="1" applyBorder="1"/>
    <xf numFmtId="0" fontId="10" fillId="0" borderId="15" xfId="0" applyFont="1" applyBorder="1"/>
    <xf numFmtId="0" fontId="6" fillId="0" borderId="15" xfId="0" applyFont="1" applyBorder="1"/>
    <xf numFmtId="166" fontId="8" fillId="0" borderId="34" xfId="0" applyNumberFormat="1" applyFont="1" applyBorder="1"/>
    <xf numFmtId="0" fontId="34" fillId="8" borderId="29" xfId="0" applyFont="1" applyFill="1" applyBorder="1"/>
    <xf numFmtId="10" fontId="34" fillId="8" borderId="29" xfId="3" applyNumberFormat="1" applyFont="1" applyFill="1" applyBorder="1"/>
    <xf numFmtId="0" fontId="10" fillId="0" borderId="28" xfId="0" applyFont="1" applyBorder="1" applyAlignment="1">
      <alignment horizontal="right"/>
    </xf>
    <xf numFmtId="0" fontId="6" fillId="0" borderId="30" xfId="0" applyFont="1" applyBorder="1"/>
    <xf numFmtId="0" fontId="10" fillId="0" borderId="4" xfId="0" applyFont="1" applyBorder="1" applyAlignment="1">
      <alignment horizontal="right"/>
    </xf>
    <xf numFmtId="0" fontId="10" fillId="0" borderId="4" xfId="0" applyFont="1" applyFill="1" applyBorder="1" applyAlignment="1">
      <alignment horizontal="right"/>
    </xf>
    <xf numFmtId="0" fontId="10" fillId="0" borderId="32" xfId="0" applyFont="1" applyFill="1" applyBorder="1" applyAlignment="1">
      <alignment horizontal="right"/>
    </xf>
    <xf numFmtId="0" fontId="35" fillId="0" borderId="4" xfId="0" applyFont="1" applyFill="1" applyBorder="1" applyAlignment="1">
      <alignment horizontal="right"/>
    </xf>
    <xf numFmtId="0" fontId="36" fillId="0" borderId="4" xfId="0" applyFont="1" applyFill="1" applyBorder="1"/>
    <xf numFmtId="0" fontId="8" fillId="0" borderId="32" xfId="0" applyFont="1" applyFill="1" applyBorder="1"/>
    <xf numFmtId="0" fontId="6" fillId="0" borderId="32" xfId="0" applyFont="1" applyBorder="1"/>
    <xf numFmtId="0" fontId="6" fillId="8" borderId="31" xfId="0" applyFont="1" applyFill="1" applyBorder="1"/>
    <xf numFmtId="0" fontId="10" fillId="8" borderId="4" xfId="0" applyFont="1" applyFill="1" applyBorder="1"/>
    <xf numFmtId="166" fontId="6" fillId="8" borderId="4" xfId="1" applyNumberFormat="1" applyFont="1" applyFill="1" applyBorder="1"/>
    <xf numFmtId="0" fontId="35" fillId="8" borderId="31" xfId="0" applyFont="1" applyFill="1" applyBorder="1"/>
    <xf numFmtId="166" fontId="35" fillId="8" borderId="4" xfId="0" applyNumberFormat="1" applyFont="1" applyFill="1" applyBorder="1"/>
    <xf numFmtId="166" fontId="6" fillId="8" borderId="4" xfId="0" applyNumberFormat="1" applyFont="1" applyFill="1" applyBorder="1"/>
    <xf numFmtId="166" fontId="6" fillId="8" borderId="32" xfId="0" applyNumberFormat="1" applyFont="1" applyFill="1" applyBorder="1"/>
    <xf numFmtId="166" fontId="8" fillId="0" borderId="32" xfId="1" applyNumberFormat="1" applyFont="1" applyBorder="1"/>
    <xf numFmtId="166" fontId="6" fillId="0" borderId="32" xfId="0" applyNumberFormat="1" applyFont="1" applyBorder="1"/>
    <xf numFmtId="166" fontId="10" fillId="0" borderId="4" xfId="1" applyNumberFormat="1" applyFont="1" applyBorder="1"/>
    <xf numFmtId="10" fontId="6" fillId="0" borderId="4" xfId="3" applyNumberFormat="1" applyFont="1" applyBorder="1"/>
    <xf numFmtId="0" fontId="37" fillId="0" borderId="4" xfId="0" applyFont="1" applyBorder="1"/>
    <xf numFmtId="166" fontId="37" fillId="0" borderId="4" xfId="1" quotePrefix="1" applyNumberFormat="1" applyFont="1" applyBorder="1"/>
    <xf numFmtId="166" fontId="37" fillId="0" borderId="4" xfId="1" applyNumberFormat="1" applyFont="1" applyBorder="1"/>
    <xf numFmtId="0" fontId="6" fillId="8" borderId="4" xfId="0" applyFont="1" applyFill="1" applyBorder="1"/>
    <xf numFmtId="10" fontId="33" fillId="8" borderId="4" xfId="3" applyNumberFormat="1" applyFont="1" applyFill="1" applyBorder="1"/>
    <xf numFmtId="0" fontId="6" fillId="8" borderId="32" xfId="0" applyFont="1" applyFill="1" applyBorder="1"/>
    <xf numFmtId="0" fontId="33" fillId="0" borderId="0" xfId="0" applyFont="1"/>
    <xf numFmtId="166" fontId="10" fillId="0" borderId="4" xfId="0" applyNumberFormat="1" applyFont="1" applyBorder="1"/>
    <xf numFmtId="166" fontId="10" fillId="16" borderId="4" xfId="0" applyNumberFormat="1" applyFont="1" applyFill="1" applyBorder="1"/>
    <xf numFmtId="166" fontId="10" fillId="17" borderId="4" xfId="0" applyNumberFormat="1" applyFont="1" applyFill="1" applyBorder="1"/>
    <xf numFmtId="166" fontId="10" fillId="11" borderId="4" xfId="0" applyNumberFormat="1" applyFont="1" applyFill="1" applyBorder="1"/>
    <xf numFmtId="166" fontId="10" fillId="0" borderId="4" xfId="0" applyNumberFormat="1" applyFont="1" applyFill="1" applyBorder="1"/>
    <xf numFmtId="9" fontId="6" fillId="0" borderId="15" xfId="3" applyFont="1" applyBorder="1"/>
    <xf numFmtId="166" fontId="6" fillId="0" borderId="15" xfId="0" applyNumberFormat="1" applyFont="1" applyBorder="1"/>
    <xf numFmtId="0" fontId="38" fillId="0" borderId="0" xfId="1" applyNumberFormat="1" applyFont="1" applyFill="1"/>
    <xf numFmtId="0" fontId="0" fillId="0" borderId="0" xfId="1" applyNumberFormat="1" applyFont="1" applyBorder="1"/>
    <xf numFmtId="0" fontId="0" fillId="0" borderId="0" xfId="1" applyNumberFormat="1" applyFont="1" applyFill="1"/>
    <xf numFmtId="0" fontId="38" fillId="0" borderId="0" xfId="1" applyNumberFormat="1" applyFont="1" applyFill="1" applyAlignment="1">
      <alignment horizontal="center" wrapText="1"/>
    </xf>
    <xf numFmtId="0" fontId="0" fillId="0" borderId="0" xfId="1" quotePrefix="1" applyNumberFormat="1" applyFont="1" applyAlignment="1">
      <alignment horizontal="center" wrapText="1"/>
    </xf>
    <xf numFmtId="49" fontId="0" fillId="0" borderId="0" xfId="1" quotePrefix="1" applyNumberFormat="1" applyFont="1" applyFill="1" applyAlignment="1">
      <alignment horizontal="center" wrapText="1"/>
    </xf>
    <xf numFmtId="0" fontId="0" fillId="0" borderId="0" xfId="1" quotePrefix="1" applyNumberFormat="1" applyFont="1" applyBorder="1" applyAlignment="1">
      <alignment horizontal="center" wrapText="1"/>
    </xf>
    <xf numFmtId="0" fontId="0" fillId="0" borderId="0" xfId="1" applyNumberFormat="1" applyFont="1" applyFill="1" applyAlignment="1">
      <alignment horizontal="center" wrapText="1"/>
    </xf>
    <xf numFmtId="17" fontId="0" fillId="0" borderId="0" xfId="1" quotePrefix="1" applyNumberFormat="1" applyFont="1" applyAlignment="1">
      <alignment horizontal="center" wrapText="1"/>
    </xf>
    <xf numFmtId="169" fontId="39" fillId="0" borderId="0" xfId="8" applyNumberFormat="1" applyFont="1" applyFill="1"/>
    <xf numFmtId="0" fontId="17" fillId="10" borderId="36" xfId="1" quotePrefix="1" applyNumberFormat="1" applyFont="1" applyFill="1" applyBorder="1" applyAlignment="1"/>
    <xf numFmtId="0" fontId="17" fillId="10" borderId="37" xfId="1" quotePrefix="1" applyNumberFormat="1" applyFont="1" applyFill="1" applyBorder="1" applyAlignment="1"/>
    <xf numFmtId="0" fontId="17" fillId="10" borderId="38" xfId="1" quotePrefix="1" applyNumberFormat="1" applyFont="1" applyFill="1" applyBorder="1" applyAlignment="1"/>
    <xf numFmtId="169" fontId="40" fillId="0" borderId="20" xfId="8" applyNumberFormat="1" applyFont="1" applyFill="1" applyBorder="1"/>
    <xf numFmtId="169" fontId="40" fillId="0" borderId="20" xfId="8" applyNumberFormat="1" applyFont="1" applyBorder="1"/>
    <xf numFmtId="169" fontId="40" fillId="0" borderId="21" xfId="8" applyNumberFormat="1" applyFont="1" applyBorder="1"/>
    <xf numFmtId="169" fontId="40" fillId="0" borderId="0" xfId="8" applyNumberFormat="1" applyFont="1"/>
    <xf numFmtId="169" fontId="40" fillId="0" borderId="0" xfId="8" applyNumberFormat="1" applyFont="1" applyFill="1"/>
    <xf numFmtId="169" fontId="23" fillId="0" borderId="12" xfId="8" applyNumberFormat="1" applyFont="1" applyBorder="1"/>
    <xf numFmtId="169" fontId="40" fillId="0" borderId="2" xfId="8" applyNumberFormat="1" applyFont="1" applyBorder="1"/>
    <xf numFmtId="169" fontId="23" fillId="0" borderId="2" xfId="8" applyNumberFormat="1" applyFont="1" applyBorder="1"/>
    <xf numFmtId="169" fontId="40" fillId="0" borderId="39" xfId="8" applyNumberFormat="1" applyFont="1" applyBorder="1"/>
    <xf numFmtId="169" fontId="40" fillId="0" borderId="0" xfId="8" applyNumberFormat="1" applyFont="1" applyFill="1" applyBorder="1"/>
    <xf numFmtId="169" fontId="40" fillId="0" borderId="0" xfId="8" applyNumberFormat="1" applyFont="1" applyBorder="1"/>
    <xf numFmtId="169" fontId="40" fillId="0" borderId="24" xfId="8" applyNumberFormat="1" applyFont="1" applyBorder="1"/>
    <xf numFmtId="0" fontId="17" fillId="10" borderId="12" xfId="1" quotePrefix="1" applyNumberFormat="1" applyFont="1" applyFill="1" applyBorder="1" applyAlignment="1">
      <alignment horizontal="left"/>
    </xf>
    <xf numFmtId="0" fontId="17" fillId="10" borderId="2" xfId="1" quotePrefix="1" applyNumberFormat="1" applyFont="1" applyFill="1" applyBorder="1" applyAlignment="1">
      <alignment horizontal="right"/>
    </xf>
    <xf numFmtId="0" fontId="17" fillId="10" borderId="2" xfId="1" quotePrefix="1" applyNumberFormat="1" applyFont="1" applyFill="1" applyBorder="1" applyAlignment="1">
      <alignment horizontal="left"/>
    </xf>
    <xf numFmtId="0" fontId="17" fillId="10" borderId="39" xfId="1" quotePrefix="1" applyNumberFormat="1" applyFont="1" applyFill="1" applyBorder="1" applyAlignment="1">
      <alignment horizontal="left"/>
    </xf>
    <xf numFmtId="166" fontId="41" fillId="0" borderId="0" xfId="1" applyNumberFormat="1" applyFont="1" applyFill="1" applyAlignment="1">
      <alignment horizontal="center" vertical="center"/>
    </xf>
    <xf numFmtId="0" fontId="19" fillId="10" borderId="40" xfId="1" applyNumberFormat="1" applyFont="1" applyFill="1" applyBorder="1" applyAlignment="1">
      <alignment horizontal="center" wrapText="1"/>
    </xf>
    <xf numFmtId="166" fontId="19" fillId="10" borderId="41" xfId="1" applyNumberFormat="1" applyFont="1" applyFill="1" applyBorder="1" applyAlignment="1">
      <alignment horizontal="center"/>
    </xf>
    <xf numFmtId="166" fontId="19" fillId="10" borderId="41" xfId="1" applyNumberFormat="1" applyFont="1" applyFill="1" applyBorder="1" applyAlignment="1">
      <alignment horizontal="center" wrapText="1"/>
    </xf>
    <xf numFmtId="166" fontId="19" fillId="10" borderId="42" xfId="1" applyNumberFormat="1" applyFont="1" applyFill="1" applyBorder="1" applyAlignment="1">
      <alignment horizontal="center"/>
    </xf>
    <xf numFmtId="166" fontId="19" fillId="13" borderId="41" xfId="1" applyNumberFormat="1" applyFont="1" applyFill="1" applyBorder="1" applyAlignment="1">
      <alignment horizontal="center"/>
    </xf>
    <xf numFmtId="166" fontId="19" fillId="10" borderId="42" xfId="1" applyNumberFormat="1" applyFont="1" applyFill="1" applyBorder="1" applyAlignment="1">
      <alignment horizontal="center" wrapText="1"/>
    </xf>
    <xf numFmtId="0" fontId="42" fillId="0" borderId="0" xfId="0" applyFont="1" applyFill="1"/>
    <xf numFmtId="166" fontId="19" fillId="0" borderId="0" xfId="1" applyNumberFormat="1" applyFont="1" applyFill="1" applyAlignment="1">
      <alignment horizontal="center" vertical="center"/>
    </xf>
    <xf numFmtId="166" fontId="43" fillId="0" borderId="0" xfId="1" applyNumberFormat="1" applyFont="1" applyFill="1" applyAlignment="1">
      <alignment horizontal="center" vertical="center"/>
    </xf>
    <xf numFmtId="0" fontId="44" fillId="0" borderId="13" xfId="1" applyNumberFormat="1" applyFont="1" applyBorder="1" applyAlignment="1">
      <alignment horizontal="center" vertical="center"/>
    </xf>
    <xf numFmtId="166" fontId="44" fillId="0" borderId="0" xfId="1" applyNumberFormat="1" applyFont="1" applyBorder="1" applyAlignment="1">
      <alignment horizontal="center" vertical="center"/>
    </xf>
    <xf numFmtId="0" fontId="0" fillId="0" borderId="24" xfId="0" applyBorder="1"/>
    <xf numFmtId="166" fontId="44" fillId="0" borderId="0" xfId="1" applyNumberFormat="1" applyFont="1" applyFill="1" applyAlignment="1">
      <alignment horizontal="center" vertical="center"/>
    </xf>
    <xf numFmtId="166" fontId="45" fillId="0" borderId="0" xfId="1" applyNumberFormat="1" applyFont="1" applyFill="1"/>
    <xf numFmtId="0" fontId="46" fillId="10" borderId="19" xfId="1" applyNumberFormat="1" applyFont="1" applyFill="1" applyBorder="1" applyAlignment="1">
      <alignment horizontal="center"/>
    </xf>
    <xf numFmtId="0" fontId="46" fillId="10" borderId="20" xfId="1" applyNumberFormat="1" applyFont="1" applyFill="1" applyBorder="1"/>
    <xf numFmtId="0" fontId="46" fillId="10" borderId="20" xfId="1" applyNumberFormat="1" applyFont="1" applyFill="1" applyBorder="1" applyAlignment="1">
      <alignment horizontal="center"/>
    </xf>
    <xf numFmtId="0" fontId="46" fillId="10" borderId="43" xfId="1" applyNumberFormat="1" applyFont="1" applyFill="1" applyBorder="1" applyAlignment="1">
      <alignment horizontal="center"/>
    </xf>
    <xf numFmtId="0" fontId="46" fillId="10" borderId="44" xfId="1" applyNumberFormat="1" applyFont="1" applyFill="1" applyBorder="1" applyAlignment="1">
      <alignment horizontal="center"/>
    </xf>
    <xf numFmtId="0" fontId="47" fillId="0" borderId="0" xfId="0" applyFont="1" applyFill="1"/>
    <xf numFmtId="166" fontId="47" fillId="0" borderId="0" xfId="1" applyNumberFormat="1" applyFont="1" applyFill="1"/>
    <xf numFmtId="0" fontId="46" fillId="0" borderId="0" xfId="1" applyNumberFormat="1" applyFont="1" applyFill="1" applyBorder="1" applyAlignment="1">
      <alignment horizontal="center"/>
    </xf>
    <xf numFmtId="0" fontId="46" fillId="0" borderId="0" xfId="1" applyNumberFormat="1" applyFont="1" applyFill="1" applyBorder="1"/>
    <xf numFmtId="0" fontId="46" fillId="0" borderId="45" xfId="1" applyNumberFormat="1" applyFont="1" applyFill="1" applyBorder="1" applyAlignment="1">
      <alignment horizontal="center"/>
    </xf>
    <xf numFmtId="0" fontId="46" fillId="0" borderId="46" xfId="1" applyNumberFormat="1" applyFont="1" applyFill="1" applyBorder="1" applyAlignment="1">
      <alignment horizontal="center"/>
    </xf>
    <xf numFmtId="166" fontId="32" fillId="0" borderId="0" xfId="1" applyNumberFormat="1" applyFont="1" applyFill="1"/>
    <xf numFmtId="166" fontId="17" fillId="10" borderId="47" xfId="1" applyNumberFormat="1" applyFont="1" applyFill="1" applyBorder="1" applyAlignment="1">
      <alignment horizontal="right"/>
    </xf>
    <xf numFmtId="167" fontId="17" fillId="10" borderId="48" xfId="1" quotePrefix="1" applyNumberFormat="1" applyFont="1" applyFill="1" applyBorder="1"/>
    <xf numFmtId="167" fontId="17" fillId="10" borderId="49" xfId="1" quotePrefix="1" applyNumberFormat="1" applyFont="1" applyFill="1" applyBorder="1"/>
    <xf numFmtId="167" fontId="17" fillId="10" borderId="50" xfId="1" quotePrefix="1" applyNumberFormat="1" applyFont="1" applyFill="1" applyBorder="1"/>
    <xf numFmtId="167" fontId="17" fillId="10" borderId="51" xfId="1" quotePrefix="1" applyNumberFormat="1" applyFont="1" applyFill="1" applyBorder="1"/>
    <xf numFmtId="167" fontId="17" fillId="10" borderId="52" xfId="1" quotePrefix="1" applyNumberFormat="1" applyFont="1" applyFill="1" applyBorder="1"/>
    <xf numFmtId="170" fontId="17" fillId="3" borderId="53" xfId="3" applyNumberFormat="1" applyFont="1" applyFill="1" applyBorder="1" applyAlignment="1">
      <alignment horizontal="center"/>
    </xf>
    <xf numFmtId="170" fontId="17" fillId="3" borderId="54" xfId="3" applyNumberFormat="1" applyFont="1" applyFill="1" applyBorder="1" applyAlignment="1">
      <alignment horizontal="left" indent="1"/>
    </xf>
    <xf numFmtId="170" fontId="17" fillId="3" borderId="55" xfId="3" applyNumberFormat="1" applyFont="1" applyFill="1" applyBorder="1" applyAlignment="1">
      <alignment horizontal="left" indent="1"/>
    </xf>
    <xf numFmtId="164" fontId="17" fillId="3" borderId="56" xfId="3" applyNumberFormat="1" applyFont="1" applyFill="1" applyBorder="1" applyAlignment="1">
      <alignment horizontal="left" indent="1"/>
    </xf>
    <xf numFmtId="49" fontId="17" fillId="0" borderId="0" xfId="0" applyNumberFormat="1" applyFont="1" applyFill="1"/>
    <xf numFmtId="0" fontId="17" fillId="0" borderId="0" xfId="0" applyFont="1" applyFill="1"/>
    <xf numFmtId="166" fontId="17" fillId="0" borderId="0" xfId="1" applyNumberFormat="1" applyFont="1" applyFill="1"/>
    <xf numFmtId="166" fontId="48" fillId="0" borderId="0" xfId="1" applyNumberFormat="1" applyFont="1" applyFill="1"/>
    <xf numFmtId="166" fontId="18" fillId="0" borderId="7" xfId="1" applyNumberFormat="1" applyFont="1" applyFill="1" applyBorder="1" applyAlignment="1">
      <alignment horizontal="right" wrapText="1"/>
    </xf>
    <xf numFmtId="167" fontId="18" fillId="0" borderId="4" xfId="1" quotePrefix="1" applyNumberFormat="1" applyFont="1" applyFill="1" applyBorder="1"/>
    <xf numFmtId="167" fontId="18" fillId="0" borderId="1" xfId="1" quotePrefix="1" applyNumberFormat="1" applyFont="1" applyFill="1" applyBorder="1"/>
    <xf numFmtId="167" fontId="18" fillId="0" borderId="6" xfId="1" quotePrefix="1" applyNumberFormat="1" applyFont="1" applyFill="1" applyBorder="1"/>
    <xf numFmtId="167" fontId="18" fillId="0" borderId="3" xfId="1" quotePrefix="1" applyNumberFormat="1" applyFont="1" applyFill="1" applyBorder="1"/>
    <xf numFmtId="167" fontId="18" fillId="0" borderId="5" xfId="1" quotePrefix="1" applyNumberFormat="1" applyFont="1" applyFill="1" applyBorder="1"/>
    <xf numFmtId="170" fontId="18" fillId="0" borderId="0" xfId="3" applyNumberFormat="1" applyFont="1" applyBorder="1" applyAlignment="1">
      <alignment horizontal="center"/>
    </xf>
    <xf numFmtId="170" fontId="18" fillId="0" borderId="0" xfId="3" applyNumberFormat="1" applyFont="1" applyBorder="1" applyAlignment="1">
      <alignment horizontal="left" indent="1"/>
    </xf>
    <xf numFmtId="170" fontId="18" fillId="0" borderId="24" xfId="3" applyNumberFormat="1" applyFont="1" applyBorder="1" applyAlignment="1">
      <alignment horizontal="left" indent="1"/>
    </xf>
    <xf numFmtId="164" fontId="18" fillId="0" borderId="0" xfId="3" applyNumberFormat="1" applyFont="1" applyBorder="1" applyAlignment="1">
      <alignment horizontal="left" indent="1"/>
    </xf>
    <xf numFmtId="49" fontId="18" fillId="0" borderId="0" xfId="0" applyNumberFormat="1" applyFont="1" applyFill="1"/>
    <xf numFmtId="0" fontId="18" fillId="0" borderId="0" xfId="0" applyFont="1" applyFill="1"/>
    <xf numFmtId="166" fontId="18" fillId="3" borderId="7" xfId="1" applyNumberFormat="1" applyFont="1" applyFill="1" applyBorder="1" applyAlignment="1">
      <alignment horizontal="right"/>
    </xf>
    <xf numFmtId="167" fontId="18" fillId="18" borderId="4" xfId="1" quotePrefix="1" applyNumberFormat="1" applyFont="1" applyFill="1" applyBorder="1"/>
    <xf numFmtId="167" fontId="18" fillId="18" borderId="1" xfId="1" quotePrefix="1" applyNumberFormat="1" applyFont="1" applyFill="1" applyBorder="1"/>
    <xf numFmtId="167" fontId="18" fillId="18" borderId="6" xfId="1" quotePrefix="1" applyNumberFormat="1" applyFont="1" applyFill="1" applyBorder="1"/>
    <xf numFmtId="167" fontId="18" fillId="18" borderId="3" xfId="1" quotePrefix="1" applyNumberFormat="1" applyFont="1" applyFill="1" applyBorder="1"/>
    <xf numFmtId="167" fontId="18" fillId="18" borderId="5" xfId="1" quotePrefix="1" applyNumberFormat="1" applyFont="1" applyFill="1" applyBorder="1"/>
    <xf numFmtId="170" fontId="18" fillId="3" borderId="53" xfId="3" applyNumberFormat="1" applyFont="1" applyFill="1" applyBorder="1" applyAlignment="1">
      <alignment horizontal="center"/>
    </xf>
    <xf numFmtId="170" fontId="18" fillId="3" borderId="54" xfId="3" applyNumberFormat="1" applyFont="1" applyFill="1" applyBorder="1" applyAlignment="1">
      <alignment horizontal="left" indent="1"/>
    </xf>
    <xf numFmtId="170" fontId="18" fillId="3" borderId="55" xfId="3" applyNumberFormat="1" applyFont="1" applyFill="1" applyBorder="1" applyAlignment="1">
      <alignment horizontal="left" indent="1"/>
    </xf>
    <xf numFmtId="164" fontId="18" fillId="3" borderId="56" xfId="3" applyNumberFormat="1" applyFont="1" applyFill="1" applyBorder="1" applyAlignment="1">
      <alignment horizontal="left" indent="1"/>
    </xf>
    <xf numFmtId="166" fontId="18" fillId="0" borderId="7" xfId="1" applyNumberFormat="1" applyFont="1" applyFill="1" applyBorder="1" applyAlignment="1">
      <alignment horizontal="right"/>
    </xf>
    <xf numFmtId="166" fontId="17" fillId="3" borderId="7" xfId="1" applyNumberFormat="1" applyFont="1" applyFill="1" applyBorder="1" applyAlignment="1">
      <alignment horizontal="right"/>
    </xf>
    <xf numFmtId="167" fontId="17" fillId="18" borderId="4" xfId="1" quotePrefix="1" applyNumberFormat="1" applyFont="1" applyFill="1" applyBorder="1"/>
    <xf numFmtId="167" fontId="17" fillId="18" borderId="1" xfId="1" quotePrefix="1" applyNumberFormat="1" applyFont="1" applyFill="1" applyBorder="1"/>
    <xf numFmtId="167" fontId="17" fillId="18" borderId="6" xfId="1" quotePrefix="1" applyNumberFormat="1" applyFont="1" applyFill="1" applyBorder="1"/>
    <xf numFmtId="167" fontId="17" fillId="18" borderId="3" xfId="1" quotePrefix="1" applyNumberFormat="1" applyFont="1" applyFill="1" applyBorder="1"/>
    <xf numFmtId="167" fontId="17" fillId="18" borderId="5" xfId="1" quotePrefix="1" applyNumberFormat="1" applyFont="1" applyFill="1" applyBorder="1"/>
    <xf numFmtId="166" fontId="17" fillId="10" borderId="57" xfId="1" applyNumberFormat="1" applyFont="1" applyFill="1" applyBorder="1" applyAlignment="1">
      <alignment horizontal="right" wrapText="1"/>
    </xf>
    <xf numFmtId="167" fontId="17" fillId="10" borderId="58" xfId="1" quotePrefix="1" applyNumberFormat="1" applyFont="1" applyFill="1" applyBorder="1"/>
    <xf numFmtId="167" fontId="17" fillId="10" borderId="59" xfId="1" quotePrefix="1" applyNumberFormat="1" applyFont="1" applyFill="1" applyBorder="1"/>
    <xf numFmtId="167" fontId="17" fillId="10" borderId="60" xfId="1" quotePrefix="1" applyNumberFormat="1" applyFont="1" applyFill="1" applyBorder="1"/>
    <xf numFmtId="167" fontId="17" fillId="10" borderId="61" xfId="1" quotePrefix="1" applyNumberFormat="1" applyFont="1" applyFill="1" applyBorder="1"/>
    <xf numFmtId="167" fontId="17" fillId="10" borderId="62" xfId="1" quotePrefix="1" applyNumberFormat="1" applyFont="1" applyFill="1" applyBorder="1"/>
    <xf numFmtId="166" fontId="18" fillId="0" borderId="27" xfId="1" quotePrefix="1" applyNumberFormat="1" applyFont="1" applyFill="1" applyBorder="1"/>
    <xf numFmtId="166" fontId="18" fillId="0" borderId="24" xfId="1" quotePrefix="1" applyNumberFormat="1" applyFont="1" applyFill="1" applyBorder="1"/>
    <xf numFmtId="166" fontId="49" fillId="0" borderId="0" xfId="1" applyNumberFormat="1" applyFont="1" applyFill="1"/>
    <xf numFmtId="166" fontId="19" fillId="19" borderId="36" xfId="1" applyNumberFormat="1" applyFont="1" applyFill="1" applyBorder="1" applyAlignment="1">
      <alignment horizontal="right"/>
    </xf>
    <xf numFmtId="166" fontId="42" fillId="19" borderId="37" xfId="1" quotePrefix="1" applyNumberFormat="1" applyFont="1" applyFill="1" applyBorder="1"/>
    <xf numFmtId="166" fontId="42" fillId="19" borderId="50" xfId="1" quotePrefix="1" applyNumberFormat="1" applyFont="1" applyFill="1" applyBorder="1"/>
    <xf numFmtId="166" fontId="42" fillId="19" borderId="51" xfId="1" quotePrefix="1" applyNumberFormat="1" applyFont="1" applyFill="1" applyBorder="1"/>
    <xf numFmtId="166" fontId="42" fillId="19" borderId="38" xfId="1" quotePrefix="1" applyNumberFormat="1" applyFont="1" applyFill="1" applyBorder="1"/>
    <xf numFmtId="170" fontId="42" fillId="0" borderId="0" xfId="3" applyNumberFormat="1" applyFont="1" applyBorder="1" applyAlignment="1">
      <alignment horizontal="center"/>
    </xf>
    <xf numFmtId="170" fontId="42" fillId="0" borderId="0" xfId="3" applyNumberFormat="1" applyFont="1" applyBorder="1" applyAlignment="1">
      <alignment horizontal="left" indent="1"/>
    </xf>
    <xf numFmtId="170" fontId="42" fillId="0" borderId="24" xfId="3" applyNumberFormat="1" applyFont="1" applyBorder="1" applyAlignment="1">
      <alignment horizontal="left" indent="1"/>
    </xf>
    <xf numFmtId="164" fontId="42" fillId="0" borderId="0" xfId="3" applyNumberFormat="1" applyFont="1" applyBorder="1" applyAlignment="1">
      <alignment horizontal="left" indent="1"/>
    </xf>
    <xf numFmtId="49" fontId="42" fillId="0" borderId="0" xfId="0" applyNumberFormat="1" applyFont="1" applyFill="1"/>
    <xf numFmtId="166" fontId="42" fillId="0" borderId="0" xfId="1" applyNumberFormat="1" applyFont="1" applyFill="1"/>
    <xf numFmtId="166" fontId="17" fillId="19" borderId="7" xfId="1" applyNumberFormat="1" applyFont="1" applyFill="1" applyBorder="1" applyAlignment="1">
      <alignment horizontal="right"/>
    </xf>
    <xf numFmtId="167" fontId="17" fillId="19" borderId="4" xfId="1" quotePrefix="1" applyNumberFormat="1" applyFont="1" applyFill="1" applyBorder="1"/>
    <xf numFmtId="167" fontId="17" fillId="19" borderId="1" xfId="1" quotePrefix="1" applyNumberFormat="1" applyFont="1" applyFill="1" applyBorder="1"/>
    <xf numFmtId="167" fontId="17" fillId="19" borderId="6" xfId="1" quotePrefix="1" applyNumberFormat="1" applyFont="1" applyFill="1" applyBorder="1"/>
    <xf numFmtId="168" fontId="17" fillId="19" borderId="3" xfId="1" quotePrefix="1" applyNumberFormat="1" applyFont="1" applyFill="1" applyBorder="1"/>
    <xf numFmtId="167" fontId="17" fillId="19" borderId="3" xfId="1" quotePrefix="1" applyNumberFormat="1" applyFont="1" applyFill="1" applyBorder="1"/>
    <xf numFmtId="9" fontId="17" fillId="0" borderId="0" xfId="3" applyFont="1" applyFill="1"/>
    <xf numFmtId="9" fontId="18" fillId="0" borderId="0" xfId="3" applyFont="1" applyFill="1"/>
    <xf numFmtId="166" fontId="18" fillId="19" borderId="7" xfId="1" applyNumberFormat="1" applyFont="1" applyFill="1" applyBorder="1" applyAlignment="1">
      <alignment horizontal="right"/>
    </xf>
    <xf numFmtId="167" fontId="18" fillId="19" borderId="4" xfId="1" quotePrefix="1" applyNumberFormat="1" applyFont="1" applyFill="1" applyBorder="1"/>
    <xf numFmtId="167" fontId="18" fillId="19" borderId="1" xfId="1" quotePrefix="1" applyNumberFormat="1" applyFont="1" applyFill="1" applyBorder="1"/>
    <xf numFmtId="167" fontId="18" fillId="19" borderId="6" xfId="1" quotePrefix="1" applyNumberFormat="1" applyFont="1" applyFill="1" applyBorder="1"/>
    <xf numFmtId="167" fontId="18" fillId="19" borderId="3" xfId="1" quotePrefix="1" applyNumberFormat="1" applyFont="1" applyFill="1" applyBorder="1"/>
    <xf numFmtId="168" fontId="17" fillId="0" borderId="0" xfId="0" applyNumberFormat="1" applyFont="1" applyFill="1"/>
    <xf numFmtId="166" fontId="17" fillId="19" borderId="57" xfId="1" applyNumberFormat="1" applyFont="1" applyFill="1" applyBorder="1" applyAlignment="1">
      <alignment horizontal="right" wrapText="1"/>
    </xf>
    <xf numFmtId="167" fontId="17" fillId="19" borderId="58" xfId="1" quotePrefix="1" applyNumberFormat="1" applyFont="1" applyFill="1" applyBorder="1"/>
    <xf numFmtId="167" fontId="17" fillId="19" borderId="59" xfId="1" quotePrefix="1" applyNumberFormat="1" applyFont="1" applyFill="1" applyBorder="1"/>
    <xf numFmtId="167" fontId="17" fillId="19" borderId="60" xfId="1" quotePrefix="1" applyNumberFormat="1" applyFont="1" applyFill="1" applyBorder="1"/>
    <xf numFmtId="167" fontId="17" fillId="19" borderId="61" xfId="1" quotePrefix="1" applyNumberFormat="1" applyFont="1" applyFill="1" applyBorder="1"/>
    <xf numFmtId="166" fontId="18" fillId="0" borderId="0" xfId="1" applyNumberFormat="1" applyFont="1" applyFill="1" applyAlignment="1">
      <alignment horizontal="right"/>
    </xf>
    <xf numFmtId="166" fontId="18" fillId="0" borderId="0" xfId="1" quotePrefix="1" applyNumberFormat="1" applyFont="1" applyFill="1" applyBorder="1"/>
    <xf numFmtId="166" fontId="19" fillId="14" borderId="36" xfId="1" applyNumberFormat="1" applyFont="1" applyFill="1" applyBorder="1" applyAlignment="1">
      <alignment horizontal="right"/>
    </xf>
    <xf numFmtId="166" fontId="42" fillId="14" borderId="37" xfId="1" quotePrefix="1" applyNumberFormat="1" applyFont="1" applyFill="1" applyBorder="1"/>
    <xf numFmtId="166" fontId="42" fillId="14" borderId="50" xfId="1" quotePrefix="1" applyNumberFormat="1" applyFont="1" applyFill="1" applyBorder="1"/>
    <xf numFmtId="166" fontId="42" fillId="14" borderId="51" xfId="1" quotePrefix="1" applyNumberFormat="1" applyFont="1" applyFill="1" applyBorder="1"/>
    <xf numFmtId="166" fontId="42" fillId="14" borderId="38" xfId="1" quotePrefix="1" applyNumberFormat="1" applyFont="1" applyFill="1" applyBorder="1"/>
    <xf numFmtId="166" fontId="17" fillId="14" borderId="7" xfId="1" applyNumberFormat="1" applyFont="1" applyFill="1" applyBorder="1" applyAlignment="1">
      <alignment horizontal="right"/>
    </xf>
    <xf numFmtId="167" fontId="17" fillId="14" borderId="4" xfId="1" quotePrefix="1" applyNumberFormat="1" applyFont="1" applyFill="1" applyBorder="1"/>
    <xf numFmtId="167" fontId="17" fillId="14" borderId="1" xfId="1" quotePrefix="1" applyNumberFormat="1" applyFont="1" applyFill="1" applyBorder="1"/>
    <xf numFmtId="167" fontId="17" fillId="14" borderId="6" xfId="1" quotePrefix="1" applyNumberFormat="1" applyFont="1" applyFill="1" applyBorder="1"/>
    <xf numFmtId="167" fontId="17" fillId="14" borderId="39" xfId="1" quotePrefix="1" applyNumberFormat="1" applyFont="1" applyFill="1" applyBorder="1"/>
    <xf numFmtId="167" fontId="18" fillId="0" borderId="39" xfId="1" quotePrefix="1" applyNumberFormat="1" applyFont="1" applyFill="1" applyBorder="1"/>
    <xf numFmtId="166" fontId="18" fillId="14" borderId="7" xfId="1" applyNumberFormat="1" applyFont="1" applyFill="1" applyBorder="1" applyAlignment="1">
      <alignment horizontal="right"/>
    </xf>
    <xf numFmtId="167" fontId="18" fillId="14" borderId="4" xfId="1" quotePrefix="1" applyNumberFormat="1" applyFont="1" applyFill="1" applyBorder="1"/>
    <xf numFmtId="167" fontId="18" fillId="14" borderId="1" xfId="1" quotePrefix="1" applyNumberFormat="1" applyFont="1" applyFill="1" applyBorder="1"/>
    <xf numFmtId="167" fontId="18" fillId="14" borderId="6" xfId="1" quotePrefix="1" applyNumberFormat="1" applyFont="1" applyFill="1" applyBorder="1"/>
    <xf numFmtId="167" fontId="18" fillId="14" borderId="39" xfId="1" quotePrefix="1" applyNumberFormat="1" applyFont="1" applyFill="1" applyBorder="1"/>
    <xf numFmtId="166" fontId="17" fillId="14" borderId="57" xfId="1" applyNumberFormat="1" applyFont="1" applyFill="1" applyBorder="1" applyAlignment="1">
      <alignment horizontal="right" wrapText="1"/>
    </xf>
    <xf numFmtId="167" fontId="17" fillId="14" borderId="17" xfId="1" quotePrefix="1" applyNumberFormat="1" applyFont="1" applyFill="1" applyBorder="1"/>
    <xf numFmtId="167" fontId="17" fillId="14" borderId="18" xfId="1" quotePrefix="1" applyNumberFormat="1" applyFont="1" applyFill="1" applyBorder="1"/>
    <xf numFmtId="167" fontId="17" fillId="14" borderId="22" xfId="1" quotePrefix="1" applyNumberFormat="1" applyFont="1" applyFill="1" applyBorder="1"/>
    <xf numFmtId="167" fontId="17" fillId="14" borderId="63" xfId="1" quotePrefix="1" applyNumberFormat="1" applyFont="1" applyFill="1" applyBorder="1"/>
    <xf numFmtId="167" fontId="17" fillId="14" borderId="61" xfId="1" quotePrefix="1" applyNumberFormat="1" applyFont="1" applyFill="1" applyBorder="1"/>
    <xf numFmtId="166" fontId="19" fillId="20" borderId="36" xfId="1" applyNumberFormat="1" applyFont="1" applyFill="1" applyBorder="1" applyAlignment="1">
      <alignment horizontal="right"/>
    </xf>
    <xf numFmtId="166" fontId="42" fillId="20" borderId="37" xfId="1" quotePrefix="1" applyNumberFormat="1" applyFont="1" applyFill="1" applyBorder="1"/>
    <xf numFmtId="166" fontId="42" fillId="20" borderId="50" xfId="1" quotePrefix="1" applyNumberFormat="1" applyFont="1" applyFill="1" applyBorder="1"/>
    <xf numFmtId="166" fontId="42" fillId="20" borderId="51" xfId="1" quotePrefix="1" applyNumberFormat="1" applyFont="1" applyFill="1" applyBorder="1"/>
    <xf numFmtId="166" fontId="42" fillId="20" borderId="38" xfId="1" quotePrefix="1" applyNumberFormat="1" applyFont="1" applyFill="1" applyBorder="1"/>
    <xf numFmtId="166" fontId="17" fillId="20" borderId="7" xfId="1" applyNumberFormat="1" applyFont="1" applyFill="1" applyBorder="1" applyAlignment="1">
      <alignment horizontal="right"/>
    </xf>
    <xf numFmtId="167" fontId="17" fillId="20" borderId="4" xfId="1" quotePrefix="1" applyNumberFormat="1" applyFont="1" applyFill="1" applyBorder="1"/>
    <xf numFmtId="167" fontId="17" fillId="20" borderId="1" xfId="1" quotePrefix="1" applyNumberFormat="1" applyFont="1" applyFill="1" applyBorder="1"/>
    <xf numFmtId="167" fontId="17" fillId="20" borderId="6" xfId="1" quotePrefix="1" applyNumberFormat="1" applyFont="1" applyFill="1" applyBorder="1"/>
    <xf numFmtId="167" fontId="17" fillId="20" borderId="5" xfId="1" quotePrefix="1" applyNumberFormat="1" applyFont="1" applyFill="1" applyBorder="1"/>
    <xf numFmtId="166" fontId="18" fillId="20" borderId="7" xfId="1" applyNumberFormat="1" applyFont="1" applyFill="1" applyBorder="1" applyAlignment="1">
      <alignment horizontal="right"/>
    </xf>
    <xf numFmtId="167" fontId="18" fillId="20" borderId="4" xfId="1" quotePrefix="1" applyNumberFormat="1" applyFont="1" applyFill="1" applyBorder="1"/>
    <xf numFmtId="167" fontId="18" fillId="20" borderId="1" xfId="1" quotePrefix="1" applyNumberFormat="1" applyFont="1" applyFill="1" applyBorder="1"/>
    <xf numFmtId="167" fontId="18" fillId="20" borderId="6" xfId="1" quotePrefix="1" applyNumberFormat="1" applyFont="1" applyFill="1" applyBorder="1"/>
    <xf numFmtId="167" fontId="18" fillId="20" borderId="5" xfId="1" quotePrefix="1" applyNumberFormat="1" applyFont="1" applyFill="1" applyBorder="1"/>
    <xf numFmtId="166" fontId="17" fillId="20" borderId="57" xfId="1" applyNumberFormat="1" applyFont="1" applyFill="1" applyBorder="1" applyAlignment="1">
      <alignment horizontal="right" wrapText="1"/>
    </xf>
    <xf numFmtId="167" fontId="17" fillId="20" borderId="58" xfId="1" quotePrefix="1" applyNumberFormat="1" applyFont="1" applyFill="1" applyBorder="1"/>
    <xf numFmtId="167" fontId="17" fillId="20" borderId="59" xfId="1" quotePrefix="1" applyNumberFormat="1" applyFont="1" applyFill="1" applyBorder="1"/>
    <xf numFmtId="167" fontId="17" fillId="20" borderId="60" xfId="1" quotePrefix="1" applyNumberFormat="1" applyFont="1" applyFill="1" applyBorder="1"/>
    <xf numFmtId="167" fontId="17" fillId="20" borderId="61" xfId="1" quotePrefix="1" applyNumberFormat="1" applyFont="1" applyFill="1" applyBorder="1"/>
    <xf numFmtId="166" fontId="18" fillId="0" borderId="14" xfId="1" applyNumberFormat="1" applyFont="1" applyFill="1" applyBorder="1" applyAlignment="1">
      <alignment horizontal="right"/>
    </xf>
    <xf numFmtId="167" fontId="18" fillId="0" borderId="14" xfId="1" quotePrefix="1" applyNumberFormat="1" applyFont="1" applyFill="1" applyBorder="1"/>
    <xf numFmtId="167" fontId="18" fillId="0" borderId="9" xfId="1" quotePrefix="1" applyNumberFormat="1" applyFont="1" applyFill="1" applyBorder="1"/>
    <xf numFmtId="167" fontId="18" fillId="0" borderId="27" xfId="1" quotePrefix="1" applyNumberFormat="1" applyFont="1" applyFill="1" applyBorder="1"/>
    <xf numFmtId="167" fontId="18" fillId="0" borderId="10" xfId="1" quotePrefix="1" applyNumberFormat="1" applyFont="1" applyFill="1" applyBorder="1"/>
    <xf numFmtId="166" fontId="18" fillId="21" borderId="64" xfId="1" applyNumberFormat="1" applyFont="1" applyFill="1" applyBorder="1" applyAlignment="1">
      <alignment horizontal="right"/>
    </xf>
    <xf numFmtId="167" fontId="18" fillId="21" borderId="65" xfId="1" quotePrefix="1" applyNumberFormat="1" applyFont="1" applyFill="1" applyBorder="1"/>
    <xf numFmtId="167" fontId="18" fillId="21" borderId="66" xfId="1" quotePrefix="1" applyNumberFormat="1" applyFont="1" applyFill="1" applyBorder="1"/>
    <xf numFmtId="167" fontId="18" fillId="21" borderId="35" xfId="1" quotePrefix="1" applyNumberFormat="1" applyFont="1" applyFill="1" applyBorder="1"/>
    <xf numFmtId="167" fontId="18" fillId="21" borderId="67" xfId="1" quotePrefix="1" applyNumberFormat="1" applyFont="1" applyFill="1" applyBorder="1"/>
    <xf numFmtId="167" fontId="18" fillId="21" borderId="68" xfId="1" quotePrefix="1" applyNumberFormat="1" applyFont="1" applyFill="1" applyBorder="1"/>
    <xf numFmtId="166" fontId="48" fillId="0" borderId="0" xfId="1" applyNumberFormat="1" applyFont="1" applyFill="1" applyBorder="1"/>
    <xf numFmtId="0" fontId="18" fillId="0" borderId="0" xfId="1" applyNumberFormat="1" applyFont="1" applyFill="1" applyBorder="1" applyAlignment="1">
      <alignment horizontal="right" indent="1"/>
    </xf>
    <xf numFmtId="49" fontId="18" fillId="0" borderId="0" xfId="0" applyNumberFormat="1" applyFont="1" applyFill="1" applyBorder="1"/>
    <xf numFmtId="0" fontId="18" fillId="0" borderId="0" xfId="0" applyFont="1" applyFill="1" applyBorder="1"/>
    <xf numFmtId="166" fontId="18" fillId="0" borderId="0" xfId="1" applyNumberFormat="1" applyFont="1" applyFill="1" applyBorder="1"/>
    <xf numFmtId="166" fontId="18" fillId="0" borderId="0" xfId="1" applyNumberFormat="1" applyFont="1" applyFill="1" applyBorder="1" applyAlignment="1">
      <alignment horizontal="right"/>
    </xf>
    <xf numFmtId="166" fontId="18" fillId="0" borderId="0" xfId="1" applyNumberFormat="1" applyFont="1" applyFill="1" applyBorder="1" applyAlignment="1">
      <alignment horizontal="right" wrapText="1"/>
    </xf>
    <xf numFmtId="0" fontId="18" fillId="0" borderId="0" xfId="0" applyFont="1" applyBorder="1"/>
    <xf numFmtId="166" fontId="38" fillId="0" borderId="0" xfId="1" applyNumberFormat="1" applyFont="1" applyFill="1"/>
    <xf numFmtId="166" fontId="0" fillId="0" borderId="0" xfId="1" applyNumberFormat="1" applyFont="1" applyFill="1" applyBorder="1"/>
    <xf numFmtId="166" fontId="0" fillId="0" borderId="0" xfId="1" applyNumberFormat="1" applyFont="1" applyFill="1"/>
    <xf numFmtId="166" fontId="0" fillId="0" borderId="0" xfId="1" applyNumberFormat="1" applyFont="1" applyBorder="1"/>
    <xf numFmtId="165" fontId="0" fillId="8" borderId="4" xfId="2" applyNumberFormat="1" applyFont="1" applyFill="1" applyBorder="1" applyProtection="1">
      <protection locked="0"/>
    </xf>
    <xf numFmtId="0" fontId="6" fillId="21" borderId="0" xfId="0" applyFont="1" applyFill="1"/>
    <xf numFmtId="166" fontId="6" fillId="21" borderId="0" xfId="0" applyNumberFormat="1" applyFont="1" applyFill="1"/>
    <xf numFmtId="0" fontId="8" fillId="21" borderId="0" xfId="0" applyFont="1" applyFill="1"/>
    <xf numFmtId="0" fontId="50" fillId="0" borderId="4" xfId="0" applyFont="1" applyBorder="1"/>
    <xf numFmtId="0" fontId="51" fillId="0" borderId="4" xfId="0" applyFont="1" applyBorder="1"/>
    <xf numFmtId="166" fontId="51" fillId="0" borderId="4" xfId="0" applyNumberFormat="1" applyFont="1" applyBorder="1"/>
    <xf numFmtId="0" fontId="29" fillId="0" borderId="0" xfId="0" applyFont="1"/>
    <xf numFmtId="0" fontId="50" fillId="8" borderId="4" xfId="0" applyFont="1" applyFill="1" applyBorder="1" applyAlignment="1">
      <alignment wrapText="1"/>
    </xf>
    <xf numFmtId="166" fontId="50" fillId="8" borderId="15" xfId="0" applyNumberFormat="1" applyFont="1" applyFill="1" applyBorder="1"/>
    <xf numFmtId="166" fontId="51" fillId="0" borderId="0" xfId="1" applyNumberFormat="1" applyFont="1"/>
    <xf numFmtId="0" fontId="51" fillId="0" borderId="0" xfId="0" applyFont="1"/>
    <xf numFmtId="43" fontId="51" fillId="0" borderId="0" xfId="0" applyNumberFormat="1" applyFont="1"/>
    <xf numFmtId="166" fontId="50" fillId="0" borderId="26" xfId="0" applyNumberFormat="1" applyFont="1" applyBorder="1"/>
    <xf numFmtId="166" fontId="50" fillId="21" borderId="0" xfId="1" applyNumberFormat="1" applyFont="1" applyFill="1"/>
    <xf numFmtId="9" fontId="0" fillId="4" borderId="4" xfId="3" applyNumberFormat="1" applyFont="1" applyFill="1" applyBorder="1"/>
    <xf numFmtId="166" fontId="51" fillId="21" borderId="4" xfId="0" applyNumberFormat="1" applyFont="1" applyFill="1" applyBorder="1"/>
    <xf numFmtId="166" fontId="0" fillId="0" borderId="4" xfId="1" quotePrefix="1" applyNumberFormat="1" applyFont="1" applyFill="1" applyBorder="1" applyAlignment="1" applyProtection="1">
      <alignment horizontal="right"/>
      <protection locked="0"/>
    </xf>
    <xf numFmtId="0" fontId="50" fillId="0" borderId="4" xfId="0" applyFont="1" applyBorder="1" applyAlignment="1">
      <alignment wrapText="1"/>
    </xf>
    <xf numFmtId="0" fontId="51" fillId="21" borderId="0" xfId="0" applyFont="1" applyFill="1"/>
    <xf numFmtId="0" fontId="33" fillId="21" borderId="0" xfId="0" applyFont="1" applyFill="1"/>
    <xf numFmtId="166" fontId="51" fillId="0" borderId="0" xfId="0" applyNumberFormat="1" applyFont="1"/>
    <xf numFmtId="43" fontId="50" fillId="0" borderId="0" xfId="0" applyNumberFormat="1" applyFont="1"/>
    <xf numFmtId="166" fontId="33" fillId="0" borderId="0" xfId="0" applyNumberFormat="1" applyFont="1"/>
    <xf numFmtId="0" fontId="26" fillId="0" borderId="0" xfId="0" applyFont="1"/>
    <xf numFmtId="166" fontId="51" fillId="8" borderId="0" xfId="1" applyNumberFormat="1" applyFont="1" applyFill="1"/>
    <xf numFmtId="166" fontId="51" fillId="8" borderId="0" xfId="0" applyNumberFormat="1" applyFont="1" applyFill="1" applyAlignment="1">
      <alignment wrapText="1"/>
    </xf>
    <xf numFmtId="0" fontId="17" fillId="21" borderId="0" xfId="0" applyFont="1" applyFill="1"/>
    <xf numFmtId="0" fontId="6" fillId="0" borderId="4" xfId="0" applyFont="1" applyFill="1" applyBorder="1"/>
    <xf numFmtId="0" fontId="10" fillId="0" borderId="4" xfId="0" applyFont="1" applyFill="1" applyBorder="1" applyAlignment="1">
      <alignment horizontal="left"/>
    </xf>
    <xf numFmtId="0" fontId="10" fillId="0" borderId="4" xfId="0" applyFont="1" applyFill="1" applyBorder="1"/>
    <xf numFmtId="166" fontId="10" fillId="0" borderId="4" xfId="1" applyNumberFormat="1" applyFont="1" applyFill="1" applyBorder="1"/>
    <xf numFmtId="166" fontId="6" fillId="0" borderId="32" xfId="1" applyNumberFormat="1" applyFont="1" applyFill="1" applyBorder="1"/>
    <xf numFmtId="166" fontId="10" fillId="0" borderId="32" xfId="1" applyNumberFormat="1" applyFont="1" applyFill="1" applyBorder="1"/>
    <xf numFmtId="166" fontId="8" fillId="0" borderId="32" xfId="1" applyNumberFormat="1" applyFont="1" applyFill="1" applyBorder="1"/>
    <xf numFmtId="165" fontId="24" fillId="0" borderId="4" xfId="2" applyNumberFormat="1" applyFont="1" applyFill="1" applyBorder="1" applyProtection="1">
      <protection locked="0"/>
    </xf>
    <xf numFmtId="0" fontId="16" fillId="0" borderId="9" xfId="0" applyFont="1" applyBorder="1" applyAlignment="1">
      <alignment vertical="center"/>
    </xf>
    <xf numFmtId="10" fontId="16" fillId="0" borderId="0" xfId="3" applyNumberFormat="1" applyFont="1"/>
    <xf numFmtId="165" fontId="0" fillId="3" borderId="14" xfId="2" applyNumberFormat="1" applyFont="1" applyFill="1" applyBorder="1" applyProtection="1">
      <protection locked="0"/>
    </xf>
    <xf numFmtId="9" fontId="16" fillId="4" borderId="0" xfId="3" applyFont="1" applyFill="1" applyBorder="1"/>
    <xf numFmtId="165" fontId="0" fillId="8" borderId="4" xfId="3" applyNumberFormat="1" applyFont="1" applyFill="1" applyBorder="1" applyProtection="1">
      <protection locked="0"/>
    </xf>
    <xf numFmtId="164" fontId="0" fillId="4" borderId="4" xfId="3" applyNumberFormat="1" applyFont="1" applyFill="1" applyBorder="1"/>
    <xf numFmtId="165" fontId="52" fillId="0" borderId="0" xfId="0" applyNumberFormat="1" applyFont="1"/>
    <xf numFmtId="0" fontId="0" fillId="0" borderId="0" xfId="0" applyAlignment="1">
      <alignment wrapText="1"/>
    </xf>
    <xf numFmtId="0" fontId="9" fillId="0" borderId="0" xfId="0" applyFont="1"/>
    <xf numFmtId="171" fontId="53" fillId="22" borderId="0" xfId="0" applyNumberFormat="1" applyFont="1" applyFill="1" applyAlignment="1">
      <alignment horizontal="center" wrapText="1"/>
    </xf>
    <xf numFmtId="0" fontId="53" fillId="0" borderId="0" xfId="0" applyFont="1" applyFill="1"/>
    <xf numFmtId="0" fontId="16" fillId="0" borderId="0" xfId="0" applyFont="1" applyAlignment="1">
      <alignment horizontal="center" wrapText="1"/>
    </xf>
    <xf numFmtId="0" fontId="54" fillId="0" borderId="0" xfId="0" applyFont="1" applyFill="1"/>
    <xf numFmtId="0" fontId="54" fillId="0" borderId="0" xfId="0" applyFont="1" applyFill="1" applyAlignment="1">
      <alignment horizontal="left"/>
    </xf>
    <xf numFmtId="165" fontId="54" fillId="0" borderId="0" xfId="2" applyNumberFormat="1" applyFont="1" applyFill="1"/>
    <xf numFmtId="165" fontId="54" fillId="23" borderId="0" xfId="2" applyNumberFormat="1" applyFont="1" applyFill="1"/>
    <xf numFmtId="164" fontId="54" fillId="23" borderId="0" xfId="3" applyNumberFormat="1" applyFont="1" applyFill="1"/>
    <xf numFmtId="166" fontId="54" fillId="0" borderId="0" xfId="0" applyNumberFormat="1" applyFont="1" applyFill="1"/>
    <xf numFmtId="166" fontId="55" fillId="0" borderId="0" xfId="0" applyNumberFormat="1" applyFont="1" applyFill="1"/>
    <xf numFmtId="0" fontId="55" fillId="0" borderId="0" xfId="0" applyFont="1" applyFill="1" applyAlignment="1">
      <alignment horizontal="left"/>
    </xf>
    <xf numFmtId="0" fontId="53" fillId="0" borderId="0" xfId="0" applyFont="1" applyFill="1" applyAlignment="1">
      <alignment horizontal="left"/>
    </xf>
    <xf numFmtId="166" fontId="53" fillId="0" borderId="11" xfId="1" applyNumberFormat="1" applyFont="1" applyFill="1" applyBorder="1"/>
    <xf numFmtId="166" fontId="53" fillId="23" borderId="11" xfId="1" applyNumberFormat="1" applyFont="1" applyFill="1" applyBorder="1"/>
    <xf numFmtId="164" fontId="53" fillId="23" borderId="11" xfId="3" applyNumberFormat="1" applyFont="1" applyFill="1" applyBorder="1"/>
    <xf numFmtId="166" fontId="54" fillId="0" borderId="0" xfId="1" applyNumberFormat="1" applyFont="1" applyFill="1" applyBorder="1"/>
    <xf numFmtId="166" fontId="54" fillId="23" borderId="0" xfId="1" applyNumberFormat="1" applyFont="1" applyFill="1" applyBorder="1"/>
    <xf numFmtId="164" fontId="54" fillId="23" borderId="0" xfId="3" applyNumberFormat="1" applyFont="1" applyFill="1" applyBorder="1"/>
    <xf numFmtId="166" fontId="54" fillId="0" borderId="2" xfId="1" applyNumberFormat="1" applyFont="1" applyFill="1" applyBorder="1"/>
    <xf numFmtId="166" fontId="54" fillId="23" borderId="2" xfId="1" applyNumberFormat="1" applyFont="1" applyFill="1" applyBorder="1"/>
    <xf numFmtId="164" fontId="54" fillId="23" borderId="2" xfId="3" applyNumberFormat="1" applyFont="1" applyFill="1" applyBorder="1"/>
    <xf numFmtId="166" fontId="53" fillId="0" borderId="2" xfId="1" applyNumberFormat="1" applyFont="1" applyFill="1" applyBorder="1"/>
    <xf numFmtId="166" fontId="53" fillId="23" borderId="2" xfId="1" applyNumberFormat="1" applyFont="1" applyFill="1" applyBorder="1"/>
    <xf numFmtId="164" fontId="53" fillId="23" borderId="2" xfId="3" applyNumberFormat="1" applyFont="1" applyFill="1" applyBorder="1"/>
    <xf numFmtId="166" fontId="56" fillId="0" borderId="2" xfId="1" applyNumberFormat="1" applyFont="1" applyFill="1" applyBorder="1"/>
    <xf numFmtId="166" fontId="56" fillId="23" borderId="2" xfId="1" applyNumberFormat="1" applyFont="1" applyFill="1" applyBorder="1"/>
    <xf numFmtId="164" fontId="56" fillId="23" borderId="2" xfId="3" applyNumberFormat="1" applyFont="1" applyFill="1" applyBorder="1"/>
    <xf numFmtId="0" fontId="54" fillId="0" borderId="0" xfId="0" applyFont="1" applyFill="1" applyAlignment="1">
      <alignment horizontal="center"/>
    </xf>
    <xf numFmtId="164" fontId="54" fillId="0" borderId="0" xfId="3" applyNumberFormat="1" applyFont="1" applyFill="1"/>
    <xf numFmtId="166" fontId="54" fillId="0" borderId="0" xfId="1" applyNumberFormat="1" applyFont="1" applyFill="1"/>
    <xf numFmtId="0" fontId="53" fillId="0" borderId="0" xfId="0" applyFont="1" applyFill="1" applyBorder="1" applyAlignment="1">
      <alignment horizontal="left"/>
    </xf>
    <xf numFmtId="0" fontId="54" fillId="0" borderId="0" xfId="0" applyFont="1" applyFill="1" applyAlignment="1">
      <alignment wrapText="1"/>
    </xf>
    <xf numFmtId="0" fontId="55" fillId="0" borderId="0" xfId="0" applyFont="1" applyFill="1"/>
    <xf numFmtId="0" fontId="53" fillId="0" borderId="0" xfId="0" applyFont="1" applyFill="1" applyAlignment="1">
      <alignment vertical="top"/>
    </xf>
    <xf numFmtId="166" fontId="53" fillId="0" borderId="0" xfId="1" applyNumberFormat="1" applyFont="1" applyFill="1" applyAlignment="1">
      <alignment vertical="top"/>
    </xf>
    <xf numFmtId="166" fontId="53" fillId="23" borderId="0" xfId="1" applyNumberFormat="1" applyFont="1" applyFill="1" applyAlignment="1">
      <alignment vertical="top"/>
    </xf>
    <xf numFmtId="164" fontId="53" fillId="23" borderId="0" xfId="3" applyNumberFormat="1" applyFont="1" applyFill="1" applyAlignment="1">
      <alignment vertical="top"/>
    </xf>
    <xf numFmtId="166" fontId="53" fillId="0" borderId="0" xfId="1" applyNumberFormat="1" applyFont="1" applyFill="1"/>
    <xf numFmtId="166" fontId="53" fillId="23" borderId="0" xfId="1" applyNumberFormat="1" applyFont="1" applyFill="1"/>
    <xf numFmtId="164" fontId="53" fillId="23" borderId="0" xfId="3" applyNumberFormat="1" applyFont="1" applyFill="1"/>
    <xf numFmtId="0" fontId="53" fillId="0" borderId="0" xfId="0" applyFont="1" applyFill="1" applyAlignment="1">
      <alignment wrapText="1"/>
    </xf>
    <xf numFmtId="166" fontId="53" fillId="0" borderId="26" xfId="1" applyNumberFormat="1" applyFont="1" applyFill="1" applyBorder="1"/>
    <xf numFmtId="166" fontId="53" fillId="23" borderId="26" xfId="1" applyNumberFormat="1" applyFont="1" applyFill="1" applyBorder="1"/>
    <xf numFmtId="9" fontId="53" fillId="23" borderId="26" xfId="3" applyFont="1" applyFill="1" applyBorder="1"/>
    <xf numFmtId="164" fontId="0" fillId="0" borderId="0" xfId="3" applyNumberFormat="1" applyFont="1"/>
    <xf numFmtId="0" fontId="54" fillId="25" borderId="0" xfId="0" applyFont="1" applyFill="1"/>
    <xf numFmtId="166" fontId="0" fillId="25" borderId="0" xfId="0" applyNumberFormat="1" applyFill="1"/>
    <xf numFmtId="0" fontId="0" fillId="25" borderId="0" xfId="0" applyFill="1"/>
    <xf numFmtId="164" fontId="0" fillId="25" borderId="0" xfId="3" applyNumberFormat="1" applyFont="1" applyFill="1"/>
    <xf numFmtId="0" fontId="57" fillId="26" borderId="0" xfId="0" applyFont="1" applyFill="1"/>
    <xf numFmtId="0" fontId="0" fillId="16" borderId="0" xfId="0" applyFill="1"/>
    <xf numFmtId="164" fontId="0" fillId="16" borderId="0" xfId="3" applyNumberFormat="1" applyFont="1" applyFill="1"/>
    <xf numFmtId="0" fontId="8" fillId="0" borderId="0" xfId="0" applyFont="1" applyFill="1"/>
    <xf numFmtId="165" fontId="8" fillId="0" borderId="0" xfId="0" applyNumberFormat="1" applyFont="1"/>
    <xf numFmtId="164" fontId="8" fillId="0" borderId="0" xfId="3" applyNumberFormat="1" applyFont="1"/>
    <xf numFmtId="43" fontId="8" fillId="24" borderId="0" xfId="0" applyNumberFormat="1" applyFont="1" applyFill="1"/>
    <xf numFmtId="0" fontId="8" fillId="15" borderId="0" xfId="0" applyFont="1" applyFill="1"/>
    <xf numFmtId="43" fontId="8" fillId="15" borderId="0" xfId="0" applyNumberFormat="1" applyFont="1" applyFill="1"/>
    <xf numFmtId="164" fontId="8" fillId="15" borderId="0" xfId="3" applyNumberFormat="1" applyFont="1" applyFill="1"/>
    <xf numFmtId="43" fontId="8" fillId="0" borderId="0" xfId="0" applyNumberFormat="1" applyFont="1" applyFill="1"/>
    <xf numFmtId="0" fontId="9" fillId="0" borderId="0" xfId="0" applyFont="1" applyFill="1"/>
    <xf numFmtId="0" fontId="8" fillId="0" borderId="0" xfId="0" applyFont="1" applyFill="1" applyAlignment="1">
      <alignment horizontal="center" wrapText="1"/>
    </xf>
    <xf numFmtId="0" fontId="2" fillId="0" borderId="8" xfId="0" applyFont="1" applyBorder="1"/>
    <xf numFmtId="17" fontId="0" fillId="0" borderId="22" xfId="0" applyNumberFormat="1" applyBorder="1" applyAlignment="1">
      <alignment wrapText="1"/>
    </xf>
    <xf numFmtId="14" fontId="0" fillId="0" borderId="22" xfId="0" applyNumberFormat="1" applyBorder="1"/>
    <xf numFmtId="0" fontId="0" fillId="0" borderId="22" xfId="0" applyBorder="1"/>
    <xf numFmtId="164" fontId="0" fillId="0" borderId="0" xfId="3" applyNumberFormat="1" applyFont="1" applyBorder="1"/>
    <xf numFmtId="0" fontId="0" fillId="24" borderId="0" xfId="0" applyFill="1"/>
    <xf numFmtId="172" fontId="0" fillId="0" borderId="0" xfId="1" applyNumberFormat="1" applyFont="1"/>
    <xf numFmtId="0" fontId="0" fillId="15" borderId="0" xfId="0" applyFill="1"/>
    <xf numFmtId="164" fontId="0" fillId="15" borderId="0" xfId="3" applyNumberFormat="1" applyFont="1" applyFill="1"/>
    <xf numFmtId="14" fontId="0" fillId="0" borderId="0" xfId="0" applyNumberFormat="1"/>
    <xf numFmtId="173" fontId="0" fillId="15" borderId="0" xfId="0" applyNumberFormat="1" applyFill="1"/>
    <xf numFmtId="173" fontId="0" fillId="0" borderId="0" xfId="0" applyNumberFormat="1"/>
    <xf numFmtId="0" fontId="2" fillId="0" borderId="0" xfId="0" applyFont="1"/>
    <xf numFmtId="166" fontId="0" fillId="0" borderId="8" xfId="1" applyNumberFormat="1" applyFont="1" applyBorder="1"/>
    <xf numFmtId="43" fontId="0" fillId="0" borderId="0" xfId="0" applyNumberFormat="1"/>
    <xf numFmtId="43" fontId="2" fillId="0" borderId="0" xfId="1" applyFont="1"/>
    <xf numFmtId="166" fontId="52" fillId="0" borderId="0" xfId="1" applyNumberFormat="1" applyFont="1"/>
    <xf numFmtId="166" fontId="0" fillId="15" borderId="0" xfId="1" applyNumberFormat="1" applyFont="1" applyFill="1"/>
    <xf numFmtId="174" fontId="2" fillId="8" borderId="0" xfId="1" applyNumberFormat="1" applyFont="1" applyFill="1"/>
    <xf numFmtId="0" fontId="10" fillId="0" borderId="0" xfId="0" applyFont="1" applyFill="1"/>
    <xf numFmtId="164" fontId="0" fillId="0" borderId="0" xfId="3" applyNumberFormat="1" applyFont="1" applyFill="1" applyAlignment="1">
      <alignment horizontal="center"/>
    </xf>
    <xf numFmtId="164" fontId="0" fillId="4" borderId="0" xfId="3" applyNumberFormat="1" applyFont="1" applyFill="1" applyBorder="1" applyAlignment="1">
      <alignment horizontal="left"/>
    </xf>
    <xf numFmtId="0" fontId="0" fillId="17" borderId="4" xfId="0" applyFont="1" applyFill="1" applyBorder="1" applyAlignment="1">
      <alignment horizontal="left"/>
    </xf>
    <xf numFmtId="165" fontId="0" fillId="17" borderId="4" xfId="0" applyNumberFormat="1" applyFill="1" applyBorder="1"/>
    <xf numFmtId="164" fontId="0" fillId="17" borderId="4" xfId="3" applyNumberFormat="1" applyFont="1" applyFill="1" applyBorder="1"/>
    <xf numFmtId="0" fontId="6" fillId="17" borderId="0" xfId="0" applyFont="1" applyFill="1"/>
    <xf numFmtId="165" fontId="33" fillId="17" borderId="0" xfId="0" applyNumberFormat="1" applyFont="1" applyFill="1"/>
    <xf numFmtId="166" fontId="33" fillId="17" borderId="0" xfId="0" applyNumberFormat="1" applyFont="1" applyFill="1"/>
    <xf numFmtId="0" fontId="6" fillId="17" borderId="0" xfId="0" applyFont="1" applyFill="1" applyAlignment="1">
      <alignment horizontal="center"/>
    </xf>
    <xf numFmtId="0" fontId="6" fillId="17" borderId="0" xfId="0" applyFont="1" applyFill="1" applyAlignment="1">
      <alignment horizontal="left"/>
    </xf>
    <xf numFmtId="166" fontId="24" fillId="17" borderId="4" xfId="1" applyNumberFormat="1" applyFont="1" applyFill="1" applyBorder="1"/>
    <xf numFmtId="44" fontId="25" fillId="4" borderId="0" xfId="2" applyFont="1" applyFill="1" applyBorder="1"/>
    <xf numFmtId="165" fontId="4" fillId="8" borderId="4" xfId="3" applyNumberFormat="1" applyFont="1" applyFill="1" applyBorder="1"/>
    <xf numFmtId="0" fontId="5" fillId="8" borderId="4" xfId="5" applyFont="1" applyFill="1" applyBorder="1" applyAlignment="1">
      <alignment horizontal="center" wrapText="1"/>
    </xf>
    <xf numFmtId="166" fontId="27" fillId="8" borderId="4" xfId="1" applyNumberFormat="1" applyFont="1" applyFill="1" applyBorder="1"/>
    <xf numFmtId="44" fontId="4" fillId="8" borderId="4" xfId="2" applyFont="1" applyFill="1" applyBorder="1"/>
    <xf numFmtId="164" fontId="21" fillId="8" borderId="4" xfId="3" applyNumberFormat="1" applyFont="1" applyFill="1" applyBorder="1"/>
    <xf numFmtId="0" fontId="0" fillId="4" borderId="10" xfId="0" applyFill="1" applyBorder="1" applyAlignment="1">
      <alignment horizontal="center" vertical="center" wrapText="1"/>
    </xf>
    <xf numFmtId="165" fontId="4" fillId="3" borderId="4" xfId="2" applyNumberFormat="1" applyFont="1" applyFill="1" applyBorder="1" applyAlignment="1">
      <alignment wrapText="1"/>
    </xf>
    <xf numFmtId="0" fontId="5" fillId="3" borderId="4" xfId="5" applyFont="1" applyFill="1" applyBorder="1" applyAlignment="1">
      <alignment horizontal="center" wrapText="1"/>
    </xf>
    <xf numFmtId="0" fontId="5" fillId="3" borderId="4" xfId="5" applyFont="1" applyFill="1" applyBorder="1"/>
    <xf numFmtId="165" fontId="4" fillId="3" borderId="4" xfId="2" applyNumberFormat="1" applyFont="1" applyFill="1" applyBorder="1"/>
    <xf numFmtId="0" fontId="4" fillId="3" borderId="4" xfId="5" applyFill="1" applyBorder="1"/>
    <xf numFmtId="166" fontId="1" fillId="3" borderId="4" xfId="1" applyNumberFormat="1" applyFont="1" applyFill="1" applyBorder="1"/>
    <xf numFmtId="165" fontId="25" fillId="8" borderId="4" xfId="3" applyNumberFormat="1" applyFont="1" applyFill="1" applyBorder="1"/>
    <xf numFmtId="164" fontId="25" fillId="8" borderId="4" xfId="3" applyNumberFormat="1" applyFont="1" applyFill="1" applyBorder="1"/>
    <xf numFmtId="166" fontId="25" fillId="8" borderId="4" xfId="1" applyNumberFormat="1" applyFont="1" applyFill="1" applyBorder="1"/>
    <xf numFmtId="43" fontId="0" fillId="0" borderId="0" xfId="1" applyFont="1"/>
    <xf numFmtId="43" fontId="0" fillId="0" borderId="9" xfId="1" applyFont="1" applyFill="1" applyBorder="1" applyAlignment="1">
      <alignment horizontal="left" vertical="center" wrapText="1"/>
    </xf>
    <xf numFmtId="43" fontId="0" fillId="0" borderId="0" xfId="1" applyFont="1" applyBorder="1" applyAlignment="1">
      <alignment horizontal="left" vertical="center"/>
    </xf>
    <xf numFmtId="0" fontId="0" fillId="8" borderId="4" xfId="0" applyFill="1" applyBorder="1" applyAlignment="1" applyProtection="1">
      <alignment horizontal="right"/>
      <protection locked="0"/>
    </xf>
    <xf numFmtId="166" fontId="0" fillId="8" borderId="4" xfId="1" applyNumberFormat="1" applyFont="1" applyFill="1" applyBorder="1" applyProtection="1">
      <protection locked="0"/>
    </xf>
    <xf numFmtId="166" fontId="0" fillId="8" borderId="4" xfId="1" quotePrefix="1" applyNumberFormat="1" applyFont="1" applyFill="1" applyBorder="1" applyAlignment="1" applyProtection="1">
      <alignment horizontal="right"/>
      <protection locked="0"/>
    </xf>
    <xf numFmtId="165" fontId="0" fillId="8" borderId="4" xfId="1" applyNumberFormat="1" applyFont="1" applyFill="1" applyBorder="1" applyProtection="1">
      <protection locked="0"/>
    </xf>
    <xf numFmtId="164" fontId="0" fillId="8" borderId="4" xfId="3" applyNumberFormat="1" applyFont="1" applyFill="1" applyBorder="1" applyAlignment="1">
      <alignment horizontal="right"/>
    </xf>
    <xf numFmtId="43" fontId="0" fillId="0" borderId="0" xfId="1" applyFont="1" applyAlignment="1">
      <alignment horizontal="center"/>
    </xf>
    <xf numFmtId="165" fontId="0" fillId="0" borderId="9" xfId="0" applyNumberFormat="1" applyFill="1" applyBorder="1" applyAlignment="1">
      <alignment horizontal="center" vertical="center" wrapText="1"/>
    </xf>
    <xf numFmtId="165" fontId="0" fillId="0" borderId="0" xfId="0" applyNumberFormat="1" applyBorder="1" applyAlignment="1">
      <alignment horizontal="center" vertical="center"/>
    </xf>
    <xf numFmtId="10" fontId="4" fillId="14" borderId="22" xfId="3" applyNumberFormat="1" applyFont="1" applyFill="1" applyBorder="1" applyAlignment="1">
      <alignment horizontal="right" wrapText="1"/>
    </xf>
    <xf numFmtId="166" fontId="4" fillId="14" borderId="22" xfId="1" applyNumberFormat="1" applyFont="1" applyFill="1" applyBorder="1" applyAlignment="1">
      <alignment horizontal="center" wrapText="1"/>
    </xf>
    <xf numFmtId="165" fontId="25" fillId="8" borderId="23" xfId="2" applyNumberFormat="1" applyFont="1" applyFill="1" applyBorder="1" applyAlignment="1">
      <alignment horizontal="center" wrapText="1"/>
    </xf>
    <xf numFmtId="0" fontId="0" fillId="4" borderId="4" xfId="0" applyFill="1" applyBorder="1" applyAlignment="1">
      <alignment horizontal="left"/>
    </xf>
    <xf numFmtId="166" fontId="58" fillId="0" borderId="4" xfId="0" applyNumberFormat="1" applyFont="1" applyBorder="1" applyAlignment="1">
      <alignment horizontal="left"/>
    </xf>
    <xf numFmtId="0" fontId="59" fillId="0" borderId="4" xfId="0" applyFont="1" applyBorder="1"/>
    <xf numFmtId="166" fontId="58" fillId="8" borderId="4" xfId="0" applyNumberFormat="1" applyFont="1" applyFill="1" applyBorder="1" applyAlignment="1">
      <alignment horizontal="left"/>
    </xf>
    <xf numFmtId="0" fontId="59" fillId="8" borderId="4" xfId="0" applyFont="1" applyFill="1" applyBorder="1"/>
    <xf numFmtId="166" fontId="59" fillId="0" borderId="4" xfId="0" applyNumberFormat="1" applyFont="1" applyBorder="1"/>
    <xf numFmtId="166" fontId="61" fillId="0" borderId="4" xfId="0" applyNumberFormat="1" applyFont="1" applyBorder="1"/>
    <xf numFmtId="0" fontId="61" fillId="0" borderId="4" xfId="0" applyFont="1" applyBorder="1"/>
    <xf numFmtId="0" fontId="61" fillId="0" borderId="4" xfId="0" applyFont="1" applyBorder="1" applyAlignment="1">
      <alignment wrapText="1"/>
    </xf>
    <xf numFmtId="166" fontId="58" fillId="0" borderId="4" xfId="1" applyNumberFormat="1" applyFont="1" applyFill="1" applyBorder="1"/>
    <xf numFmtId="0" fontId="58" fillId="0" borderId="4" xfId="0" applyFont="1" applyBorder="1" applyAlignment="1">
      <alignment horizontal="left"/>
    </xf>
    <xf numFmtId="0" fontId="58" fillId="0" borderId="69" xfId="0" applyFont="1" applyBorder="1" applyAlignment="1">
      <alignment horizontal="right"/>
    </xf>
    <xf numFmtId="0" fontId="58" fillId="0" borderId="70" xfId="0" applyFont="1" applyBorder="1" applyAlignment="1">
      <alignment horizontal="right"/>
    </xf>
    <xf numFmtId="0" fontId="0" fillId="0" borderId="70" xfId="0" applyBorder="1"/>
    <xf numFmtId="0" fontId="0" fillId="0" borderId="71" xfId="0" applyBorder="1"/>
    <xf numFmtId="0" fontId="0" fillId="0" borderId="72" xfId="0" applyBorder="1"/>
    <xf numFmtId="0" fontId="0" fillId="0" borderId="73" xfId="0" applyBorder="1"/>
    <xf numFmtId="0" fontId="0" fillId="0" borderId="74" xfId="0" applyBorder="1"/>
    <xf numFmtId="0" fontId="58" fillId="0" borderId="0" xfId="0" applyFont="1" applyBorder="1" applyAlignment="1">
      <alignment horizontal="left"/>
    </xf>
    <xf numFmtId="0" fontId="60" fillId="8" borderId="0" xfId="0" applyFont="1" applyFill="1"/>
    <xf numFmtId="0" fontId="0" fillId="8" borderId="0" xfId="0" applyFill="1"/>
    <xf numFmtId="0" fontId="2" fillId="8" borderId="0" xfId="0" applyFont="1" applyFill="1"/>
    <xf numFmtId="0" fontId="0" fillId="0" borderId="28" xfId="0" applyBorder="1"/>
    <xf numFmtId="0" fontId="0" fillId="0" borderId="29" xfId="0" applyBorder="1"/>
    <xf numFmtId="0" fontId="0" fillId="0" borderId="30" xfId="0" applyBorder="1"/>
    <xf numFmtId="0" fontId="0" fillId="0" borderId="31" xfId="0" applyBorder="1"/>
    <xf numFmtId="0" fontId="0" fillId="0" borderId="32" xfId="0" applyBorder="1"/>
    <xf numFmtId="0" fontId="61" fillId="0" borderId="31" xfId="0" applyFont="1" applyBorder="1" applyAlignment="1">
      <alignment horizontal="center" vertical="top"/>
    </xf>
    <xf numFmtId="166" fontId="59" fillId="0" borderId="32" xfId="0" applyNumberFormat="1" applyFont="1" applyBorder="1"/>
    <xf numFmtId="166" fontId="61" fillId="0" borderId="32" xfId="0" applyNumberFormat="1" applyFont="1" applyBorder="1"/>
    <xf numFmtId="166" fontId="58" fillId="0" borderId="32" xfId="0" applyNumberFormat="1" applyFont="1" applyBorder="1" applyAlignment="1">
      <alignment horizontal="left"/>
    </xf>
    <xf numFmtId="0" fontId="0" fillId="8" borderId="31" xfId="0" applyFill="1" applyBorder="1"/>
    <xf numFmtId="166" fontId="58" fillId="8" borderId="32" xfId="0" applyNumberFormat="1" applyFont="1" applyFill="1" applyBorder="1" applyAlignment="1">
      <alignment horizontal="left"/>
    </xf>
    <xf numFmtId="0" fontId="0" fillId="0" borderId="33" xfId="0" applyBorder="1"/>
    <xf numFmtId="0" fontId="59" fillId="0" borderId="15" xfId="0" applyFont="1" applyBorder="1"/>
    <xf numFmtId="166" fontId="58" fillId="0" borderId="15" xfId="0" applyNumberFormat="1" applyFont="1" applyBorder="1" applyAlignment="1">
      <alignment horizontal="left"/>
    </xf>
    <xf numFmtId="166" fontId="58" fillId="0" borderId="34" xfId="0" applyNumberFormat="1" applyFont="1" applyBorder="1" applyAlignment="1">
      <alignment horizontal="left"/>
    </xf>
    <xf numFmtId="0" fontId="16" fillId="8" borderId="0" xfId="0" applyFont="1" applyFill="1"/>
    <xf numFmtId="0" fontId="0" fillId="22" borderId="75" xfId="0" applyFill="1" applyBorder="1"/>
    <xf numFmtId="0" fontId="0" fillId="22" borderId="76" xfId="0" applyFill="1" applyBorder="1"/>
    <xf numFmtId="0" fontId="0" fillId="22" borderId="77" xfId="0" applyFill="1" applyBorder="1"/>
    <xf numFmtId="171" fontId="62" fillId="22" borderId="78" xfId="0" applyNumberFormat="1" applyFont="1" applyFill="1" applyBorder="1" applyAlignment="1">
      <alignment horizontal="center" vertical="top" wrapText="1"/>
    </xf>
    <xf numFmtId="171" fontId="62" fillId="22" borderId="14" xfId="0" applyNumberFormat="1" applyFont="1" applyFill="1" applyBorder="1" applyAlignment="1">
      <alignment horizontal="center" vertical="top" wrapText="1"/>
    </xf>
    <xf numFmtId="171" fontId="62" fillId="22" borderId="79" xfId="0" applyNumberFormat="1" applyFont="1" applyFill="1" applyBorder="1" applyAlignment="1">
      <alignment horizontal="center" vertical="top" wrapText="1"/>
    </xf>
    <xf numFmtId="165" fontId="16" fillId="8" borderId="0" xfId="3" applyNumberFormat="1" applyFont="1" applyFill="1" applyBorder="1"/>
    <xf numFmtId="0" fontId="16" fillId="8" borderId="10" xfId="0" applyFont="1" applyFill="1" applyBorder="1" applyAlignment="1">
      <alignment vertical="center" wrapText="1"/>
    </xf>
    <xf numFmtId="0" fontId="0" fillId="4" borderId="10" xfId="0" applyFill="1" applyBorder="1" applyAlignment="1">
      <alignment vertical="center" wrapText="1"/>
    </xf>
    <xf numFmtId="0" fontId="0" fillId="0" borderId="0" xfId="0" applyAlignment="1"/>
    <xf numFmtId="0" fontId="16" fillId="8" borderId="0" xfId="0" applyFont="1" applyFill="1" applyAlignment="1"/>
    <xf numFmtId="9" fontId="0" fillId="8" borderId="0" xfId="3" applyFont="1" applyFill="1" applyBorder="1"/>
    <xf numFmtId="9" fontId="16" fillId="8" borderId="0" xfId="3" applyFont="1" applyFill="1" applyBorder="1"/>
    <xf numFmtId="164" fontId="16" fillId="8" borderId="0" xfId="3" applyNumberFormat="1" applyFont="1" applyFill="1" applyAlignment="1">
      <alignment horizontal="center"/>
    </xf>
    <xf numFmtId="165" fontId="24" fillId="8" borderId="4" xfId="2" applyNumberFormat="1" applyFont="1" applyFill="1" applyBorder="1" applyProtection="1">
      <protection locked="0"/>
    </xf>
    <xf numFmtId="0" fontId="16" fillId="8" borderId="76" xfId="0" applyFont="1" applyFill="1" applyBorder="1"/>
    <xf numFmtId="171" fontId="64" fillId="8" borderId="14" xfId="0" applyNumberFormat="1" applyFont="1" applyFill="1" applyBorder="1" applyAlignment="1">
      <alignment horizontal="center" vertical="top" wrapText="1"/>
    </xf>
    <xf numFmtId="166" fontId="61" fillId="8" borderId="4" xfId="1" applyNumberFormat="1" applyFont="1" applyFill="1" applyBorder="1"/>
    <xf numFmtId="0" fontId="0" fillId="22" borderId="78" xfId="0" applyFill="1" applyBorder="1"/>
    <xf numFmtId="0" fontId="63" fillId="22" borderId="14" xfId="0" quotePrefix="1" applyFont="1" applyFill="1" applyBorder="1" applyAlignment="1">
      <alignment horizontal="left" wrapText="1"/>
    </xf>
    <xf numFmtId="0" fontId="16" fillId="8" borderId="14" xfId="0" applyFont="1" applyFill="1" applyBorder="1"/>
    <xf numFmtId="0" fontId="0" fillId="22" borderId="79" xfId="0" applyFill="1" applyBorder="1"/>
    <xf numFmtId="0" fontId="63" fillId="22" borderId="75" xfId="0" applyFont="1" applyFill="1" applyBorder="1"/>
    <xf numFmtId="0" fontId="63" fillId="22" borderId="76" xfId="0" applyFont="1" applyFill="1" applyBorder="1"/>
    <xf numFmtId="0" fontId="63" fillId="22" borderId="78" xfId="0" applyFont="1" applyFill="1" applyBorder="1"/>
    <xf numFmtId="0" fontId="63" fillId="22" borderId="14" xfId="0" applyFont="1" applyFill="1" applyBorder="1"/>
    <xf numFmtId="0" fontId="59" fillId="0" borderId="7" xfId="0" applyFont="1" applyBorder="1" applyAlignment="1">
      <alignment horizontal="center"/>
    </xf>
    <xf numFmtId="0" fontId="65" fillId="0" borderId="4" xfId="0" applyFont="1" applyBorder="1" applyAlignment="1">
      <alignment horizontal="left"/>
    </xf>
    <xf numFmtId="0" fontId="62" fillId="22" borderId="14" xfId="0" applyFont="1" applyFill="1" applyBorder="1"/>
    <xf numFmtId="0" fontId="0" fillId="0" borderId="47" xfId="0" applyBorder="1"/>
    <xf numFmtId="0" fontId="54" fillId="0" borderId="48" xfId="0" applyFont="1" applyBorder="1" applyAlignment="1">
      <alignment horizontal="left"/>
    </xf>
    <xf numFmtId="0" fontId="0" fillId="0" borderId="48" xfId="0" applyBorder="1"/>
    <xf numFmtId="0" fontId="63" fillId="0" borderId="48" xfId="0" quotePrefix="1" applyFont="1" applyBorder="1" applyAlignment="1">
      <alignment horizontal="left" wrapText="1"/>
    </xf>
    <xf numFmtId="0" fontId="16" fillId="8" borderId="48" xfId="0" applyFont="1" applyFill="1" applyBorder="1"/>
    <xf numFmtId="0" fontId="0" fillId="0" borderId="52" xfId="0" applyBorder="1"/>
    <xf numFmtId="166" fontId="58" fillId="0" borderId="5" xfId="1" applyNumberFormat="1" applyFont="1" applyFill="1" applyBorder="1"/>
    <xf numFmtId="0" fontId="59" fillId="0" borderId="57" xfId="0" applyFont="1" applyBorder="1" applyAlignment="1">
      <alignment horizontal="center"/>
    </xf>
    <xf numFmtId="0" fontId="58" fillId="0" borderId="58" xfId="0" applyFont="1" applyBorder="1" applyAlignment="1">
      <alignment horizontal="left"/>
    </xf>
    <xf numFmtId="166" fontId="58" fillId="0" borderId="58" xfId="1" applyNumberFormat="1" applyFont="1" applyFill="1" applyBorder="1"/>
    <xf numFmtId="166" fontId="61" fillId="8" borderId="58" xfId="1" applyNumberFormat="1" applyFont="1" applyFill="1" applyBorder="1"/>
    <xf numFmtId="166" fontId="58" fillId="0" borderId="62" xfId="1" applyNumberFormat="1" applyFont="1" applyFill="1" applyBorder="1"/>
    <xf numFmtId="0" fontId="0" fillId="8" borderId="0" xfId="0" applyFont="1" applyFill="1" applyBorder="1" applyAlignment="1">
      <alignment horizontal="left"/>
    </xf>
    <xf numFmtId="0" fontId="0" fillId="0" borderId="0" xfId="0" applyFont="1" applyAlignment="1">
      <alignment horizontal="left" vertical="center" wrapText="1"/>
    </xf>
    <xf numFmtId="0" fontId="10" fillId="0" borderId="0" xfId="0" applyFont="1" applyAlignment="1">
      <alignment horizontal="center"/>
    </xf>
    <xf numFmtId="0" fontId="0" fillId="0" borderId="0" xfId="0" applyFont="1" applyAlignment="1">
      <alignment horizontal="center"/>
    </xf>
    <xf numFmtId="0" fontId="0" fillId="4" borderId="10" xfId="0" applyFill="1" applyBorder="1" applyAlignment="1">
      <alignment horizontal="center" wrapText="1"/>
    </xf>
    <xf numFmtId="0" fontId="10" fillId="5" borderId="1" xfId="0" applyFont="1" applyFill="1" applyBorder="1" applyAlignment="1">
      <alignment horizontal="center"/>
    </xf>
    <xf numFmtId="0" fontId="10" fillId="5" borderId="2" xfId="0" applyFont="1" applyFill="1" applyBorder="1" applyAlignment="1">
      <alignment horizontal="center"/>
    </xf>
    <xf numFmtId="0" fontId="10" fillId="5" borderId="3" xfId="0" applyFont="1" applyFill="1" applyBorder="1" applyAlignment="1">
      <alignment horizontal="center"/>
    </xf>
    <xf numFmtId="43" fontId="16" fillId="0" borderId="9" xfId="1" applyFont="1" applyFill="1" applyBorder="1" applyAlignment="1">
      <alignment horizontal="left" vertical="center" wrapText="1"/>
    </xf>
    <xf numFmtId="43" fontId="16" fillId="0" borderId="0" xfId="1" applyFont="1" applyAlignment="1">
      <alignment horizontal="left" vertical="center"/>
    </xf>
    <xf numFmtId="43" fontId="0" fillId="0" borderId="0" xfId="1" applyFont="1" applyAlignment="1"/>
    <xf numFmtId="0" fontId="2" fillId="0" borderId="0" xfId="0" applyFont="1" applyAlignment="1">
      <alignment horizontal="center"/>
    </xf>
    <xf numFmtId="0" fontId="14" fillId="7" borderId="1" xfId="5" applyFont="1" applyFill="1" applyBorder="1" applyAlignment="1">
      <alignment horizontal="center"/>
    </xf>
    <xf numFmtId="0" fontId="14" fillId="7" borderId="2" xfId="5" applyFont="1" applyFill="1" applyBorder="1" applyAlignment="1">
      <alignment horizontal="center"/>
    </xf>
    <xf numFmtId="0" fontId="14" fillId="7" borderId="3" xfId="5" applyFont="1" applyFill="1" applyBorder="1" applyAlignment="1">
      <alignment horizontal="center"/>
    </xf>
    <xf numFmtId="0" fontId="14" fillId="6" borderId="1" xfId="5" applyFont="1" applyFill="1" applyBorder="1" applyAlignment="1">
      <alignment horizontal="center"/>
    </xf>
    <xf numFmtId="0" fontId="14" fillId="6" borderId="2" xfId="5" applyFont="1" applyFill="1" applyBorder="1" applyAlignment="1">
      <alignment horizontal="center"/>
    </xf>
    <xf numFmtId="0" fontId="14" fillId="6" borderId="3" xfId="5" applyFont="1" applyFill="1" applyBorder="1" applyAlignment="1">
      <alignment horizontal="center"/>
    </xf>
    <xf numFmtId="0" fontId="0" fillId="4" borderId="10" xfId="0" applyFill="1" applyBorder="1" applyAlignment="1">
      <alignment horizontal="center" vertical="center" wrapText="1"/>
    </xf>
    <xf numFmtId="166" fontId="17" fillId="0" borderId="0" xfId="1" applyNumberFormat="1" applyFont="1" applyFill="1" applyBorder="1" applyAlignment="1">
      <alignment horizontal="center"/>
    </xf>
    <xf numFmtId="166" fontId="17" fillId="0" borderId="0" xfId="1" quotePrefix="1" applyNumberFormat="1" applyFont="1" applyFill="1" applyBorder="1" applyAlignment="1">
      <alignment horizontal="center"/>
    </xf>
    <xf numFmtId="166" fontId="17" fillId="0" borderId="24" xfId="1" quotePrefix="1" applyNumberFormat="1" applyFont="1" applyFill="1" applyBorder="1" applyAlignment="1">
      <alignment horizontal="center"/>
    </xf>
    <xf numFmtId="166" fontId="17" fillId="0" borderId="13" xfId="1" quotePrefix="1" applyNumberFormat="1" applyFont="1" applyFill="1" applyBorder="1" applyAlignment="1">
      <alignment horizontal="center"/>
    </xf>
    <xf numFmtId="0" fontId="20" fillId="0" borderId="0" xfId="5" applyFont="1" applyAlignment="1">
      <alignment horizontal="left" wrapText="1"/>
    </xf>
    <xf numFmtId="0" fontId="11" fillId="7" borderId="1" xfId="5" applyFont="1" applyFill="1" applyBorder="1" applyAlignment="1">
      <alignment horizontal="center"/>
    </xf>
    <xf numFmtId="0" fontId="11" fillId="7" borderId="2" xfId="5" applyFont="1" applyFill="1" applyBorder="1" applyAlignment="1">
      <alignment horizontal="center"/>
    </xf>
    <xf numFmtId="0" fontId="11" fillId="7" borderId="3" xfId="5" applyFont="1" applyFill="1" applyBorder="1" applyAlignment="1">
      <alignment horizontal="center"/>
    </xf>
    <xf numFmtId="0" fontId="11" fillId="2" borderId="1" xfId="5" applyFont="1" applyFill="1" applyBorder="1" applyAlignment="1">
      <alignment horizontal="center"/>
    </xf>
    <xf numFmtId="0" fontId="11" fillId="2" borderId="2" xfId="5" applyFont="1" applyFill="1" applyBorder="1" applyAlignment="1">
      <alignment horizontal="center"/>
    </xf>
    <xf numFmtId="0" fontId="11" fillId="2" borderId="3" xfId="5" applyFont="1" applyFill="1" applyBorder="1" applyAlignment="1">
      <alignment horizontal="center"/>
    </xf>
    <xf numFmtId="0" fontId="21" fillId="8" borderId="4" xfId="5" applyFont="1" applyFill="1" applyBorder="1" applyAlignment="1">
      <alignment horizontal="left" wrapText="1"/>
    </xf>
    <xf numFmtId="0" fontId="4" fillId="9" borderId="1" xfId="5" applyFill="1" applyBorder="1" applyAlignment="1">
      <alignment horizontal="left" vertical="center" wrapText="1"/>
    </xf>
    <xf numFmtId="0" fontId="4" fillId="9" borderId="2" xfId="5" applyFill="1" applyBorder="1" applyAlignment="1">
      <alignment horizontal="left" vertical="center" wrapText="1"/>
    </xf>
    <xf numFmtId="0" fontId="4" fillId="9" borderId="3" xfId="5" applyFill="1" applyBorder="1" applyAlignment="1">
      <alignment horizontal="left" vertical="center" wrapText="1"/>
    </xf>
    <xf numFmtId="0" fontId="5" fillId="2" borderId="1" xfId="5" applyFont="1" applyFill="1" applyBorder="1" applyAlignment="1">
      <alignment horizontal="center"/>
    </xf>
    <xf numFmtId="0" fontId="5" fillId="2" borderId="2" xfId="5" applyFont="1" applyFill="1" applyBorder="1" applyAlignment="1">
      <alignment horizontal="center"/>
    </xf>
    <xf numFmtId="0" fontId="5" fillId="2" borderId="3" xfId="5" applyFont="1" applyFill="1" applyBorder="1" applyAlignment="1">
      <alignment horizontal="center"/>
    </xf>
    <xf numFmtId="0" fontId="5" fillId="0" borderId="1" xfId="5" applyFont="1" applyBorder="1" applyAlignment="1">
      <alignment horizontal="center" wrapText="1"/>
    </xf>
    <xf numFmtId="0" fontId="5" fillId="0" borderId="3" xfId="5" applyFont="1" applyBorder="1" applyAlignment="1">
      <alignment horizontal="center" wrapText="1"/>
    </xf>
    <xf numFmtId="0" fontId="4" fillId="9" borderId="1" xfId="5" applyFill="1" applyBorder="1" applyAlignment="1">
      <alignment horizontal="left"/>
    </xf>
    <xf numFmtId="0" fontId="4" fillId="9" borderId="2" xfId="5" applyFill="1" applyBorder="1" applyAlignment="1">
      <alignment horizontal="left"/>
    </xf>
    <xf numFmtId="0" fontId="4" fillId="9" borderId="3" xfId="5" applyFill="1" applyBorder="1" applyAlignment="1">
      <alignment horizontal="left"/>
    </xf>
    <xf numFmtId="0" fontId="5" fillId="0" borderId="1" xfId="5" applyFont="1" applyBorder="1" applyAlignment="1">
      <alignment horizontal="center" vertical="center" wrapText="1"/>
    </xf>
    <xf numFmtId="0" fontId="5" fillId="0" borderId="3" xfId="5" applyFont="1" applyBorder="1" applyAlignment="1">
      <alignment horizontal="center" vertical="center" wrapText="1"/>
    </xf>
    <xf numFmtId="0" fontId="12" fillId="0" borderId="0" xfId="0" applyFont="1" applyAlignment="1">
      <alignment horizontal="center"/>
    </xf>
    <xf numFmtId="0" fontId="9" fillId="7" borderId="0" xfId="0" applyFont="1" applyFill="1" applyAlignment="1">
      <alignment horizontal="center"/>
    </xf>
    <xf numFmtId="0" fontId="13" fillId="0" borderId="8" xfId="0" applyFont="1" applyBorder="1" applyAlignment="1">
      <alignment horizontal="center" wrapText="1"/>
    </xf>
  </cellXfs>
  <cellStyles count="9">
    <cellStyle name="Comma" xfId="1" builtinId="3"/>
    <cellStyle name="Comma 2" xfId="7" xr:uid="{112CFAA7-624C-4552-8F74-E1A4E4EAF61C}"/>
    <cellStyle name="Currency" xfId="2" builtinId="4"/>
    <cellStyle name="Hyperlink" xfId="4" builtinId="8"/>
    <cellStyle name="Hyperlink 2" xfId="6" xr:uid="{F6922A4B-973E-4870-A963-CC81817AD9EE}"/>
    <cellStyle name="Normal" xfId="0" builtinId="0"/>
    <cellStyle name="Normal 2" xfId="5" xr:uid="{C3FDC763-6463-43D6-BFD0-98B707717801}"/>
    <cellStyle name="Normal 76" xfId="8" xr:uid="{0608025E-48C9-4113-B34D-05D7BC847D9F}"/>
    <cellStyle name="Percent" xfId="3" builtinId="5"/>
  </cellStyles>
  <dxfs count="0"/>
  <tableStyles count="0" defaultTableStyle="TableStyleMedium2" defaultPivotStyle="PivotStyleLight16"/>
  <colors>
    <mruColors>
      <color rgb="FFCC99FF"/>
      <color rgb="FF0033CC"/>
      <color rgb="FFF3E7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3.xml"/><Relationship Id="rId18" Type="http://schemas.openxmlformats.org/officeDocument/2006/relationships/externalLink" Target="externalLinks/externalLink8.xml"/><Relationship Id="rId26" Type="http://schemas.openxmlformats.org/officeDocument/2006/relationships/externalLink" Target="externalLinks/externalLink16.xml"/><Relationship Id="rId39" Type="http://schemas.openxmlformats.org/officeDocument/2006/relationships/customXml" Target="../customXml/item2.xml"/><Relationship Id="rId3" Type="http://schemas.openxmlformats.org/officeDocument/2006/relationships/worksheet" Target="worksheets/sheet3.xml"/><Relationship Id="rId21" Type="http://schemas.openxmlformats.org/officeDocument/2006/relationships/externalLink" Target="externalLinks/externalLink11.xml"/><Relationship Id="rId34"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externalLink" Target="externalLinks/externalLink2.xml"/><Relationship Id="rId17" Type="http://schemas.openxmlformats.org/officeDocument/2006/relationships/externalLink" Target="externalLinks/externalLink7.xml"/><Relationship Id="rId25" Type="http://schemas.openxmlformats.org/officeDocument/2006/relationships/externalLink" Target="externalLinks/externalLink15.xml"/><Relationship Id="rId33" Type="http://schemas.openxmlformats.org/officeDocument/2006/relationships/externalLink" Target="externalLinks/externalLink23.xml"/><Relationship Id="rId38"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externalLink" Target="externalLinks/externalLink6.xml"/><Relationship Id="rId20" Type="http://schemas.openxmlformats.org/officeDocument/2006/relationships/externalLink" Target="externalLinks/externalLink10.xml"/><Relationship Id="rId29" Type="http://schemas.openxmlformats.org/officeDocument/2006/relationships/externalLink" Target="externalLinks/externalLink1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24" Type="http://schemas.openxmlformats.org/officeDocument/2006/relationships/externalLink" Target="externalLinks/externalLink14.xml"/><Relationship Id="rId32" Type="http://schemas.openxmlformats.org/officeDocument/2006/relationships/externalLink" Target="externalLinks/externalLink22.xml"/><Relationship Id="rId37" Type="http://schemas.openxmlformats.org/officeDocument/2006/relationships/calcChain" Target="calcChain.xml"/><Relationship Id="rId40"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externalLink" Target="externalLinks/externalLink5.xml"/><Relationship Id="rId23" Type="http://schemas.openxmlformats.org/officeDocument/2006/relationships/externalLink" Target="externalLinks/externalLink13.xml"/><Relationship Id="rId28" Type="http://schemas.openxmlformats.org/officeDocument/2006/relationships/externalLink" Target="externalLinks/externalLink18.xml"/><Relationship Id="rId36"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externalLink" Target="externalLinks/externalLink9.xml"/><Relationship Id="rId31" Type="http://schemas.openxmlformats.org/officeDocument/2006/relationships/externalLink" Target="externalLinks/externalLink2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4.xml"/><Relationship Id="rId22" Type="http://schemas.openxmlformats.org/officeDocument/2006/relationships/externalLink" Target="externalLinks/externalLink12.xml"/><Relationship Id="rId27" Type="http://schemas.openxmlformats.org/officeDocument/2006/relationships/externalLink" Target="externalLinks/externalLink17.xml"/><Relationship Id="rId30" Type="http://schemas.openxmlformats.org/officeDocument/2006/relationships/externalLink" Target="externalLinks/externalLink20.xml"/><Relationship Id="rId35"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5</xdr:col>
      <xdr:colOff>438150</xdr:colOff>
      <xdr:row>42</xdr:row>
      <xdr:rowOff>161925</xdr:rowOff>
    </xdr:from>
    <xdr:to>
      <xdr:col>6</xdr:col>
      <xdr:colOff>762000</xdr:colOff>
      <xdr:row>46</xdr:row>
      <xdr:rowOff>95250</xdr:rowOff>
    </xdr:to>
    <xdr:sp macro="" textlink="">
      <xdr:nvSpPr>
        <xdr:cNvPr id="2" name="TextBox 1">
          <a:extLst>
            <a:ext uri="{FF2B5EF4-FFF2-40B4-BE49-F238E27FC236}">
              <a16:creationId xmlns:a16="http://schemas.microsoft.com/office/drawing/2014/main" id="{7629AC7A-8BCC-4174-A943-AAC5F913D126}"/>
            </a:ext>
          </a:extLst>
        </xdr:cNvPr>
        <xdr:cNvSpPr txBox="1"/>
      </xdr:nvSpPr>
      <xdr:spPr>
        <a:xfrm>
          <a:off x="8797290" y="8833485"/>
          <a:ext cx="1581150" cy="664845"/>
        </a:xfrm>
        <a:prstGeom prst="rect">
          <a:avLst/>
        </a:prstGeom>
        <a:solidFill>
          <a:schemeClr val="accent2"/>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Kayda</a:t>
          </a:r>
        </a:p>
      </xdr:txBody>
    </xdr:sp>
    <xdr:clientData/>
  </xdr:twoCellAnchor>
  <xdr:twoCellAnchor>
    <xdr:from>
      <xdr:col>5</xdr:col>
      <xdr:colOff>438150</xdr:colOff>
      <xdr:row>42</xdr:row>
      <xdr:rowOff>161925</xdr:rowOff>
    </xdr:from>
    <xdr:to>
      <xdr:col>6</xdr:col>
      <xdr:colOff>762000</xdr:colOff>
      <xdr:row>46</xdr:row>
      <xdr:rowOff>95250</xdr:rowOff>
    </xdr:to>
    <xdr:sp macro="" textlink="">
      <xdr:nvSpPr>
        <xdr:cNvPr id="3" name="TextBox 2">
          <a:extLst>
            <a:ext uri="{FF2B5EF4-FFF2-40B4-BE49-F238E27FC236}">
              <a16:creationId xmlns:a16="http://schemas.microsoft.com/office/drawing/2014/main" id="{70D8AC41-8938-4F97-A7A8-69C1ACFAF520}"/>
            </a:ext>
          </a:extLst>
        </xdr:cNvPr>
        <xdr:cNvSpPr txBox="1"/>
      </xdr:nvSpPr>
      <xdr:spPr>
        <a:xfrm>
          <a:off x="8797290" y="8833485"/>
          <a:ext cx="1581150" cy="664845"/>
        </a:xfrm>
        <a:prstGeom prst="rect">
          <a:avLst/>
        </a:prstGeom>
        <a:solidFill>
          <a:schemeClr val="bg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endParaRPr lang="en-US" sz="1100"/>
        </a:p>
      </xdr:txBody>
    </xdr:sp>
    <xdr:clientData/>
  </xdr:twoCellAnchor>
  <xdr:oneCellAnchor>
    <xdr:from>
      <xdr:col>12</xdr:col>
      <xdr:colOff>678656</xdr:colOff>
      <xdr:row>6</xdr:row>
      <xdr:rowOff>107157</xdr:rowOff>
    </xdr:from>
    <xdr:ext cx="2571749" cy="392905"/>
    <xdr:sp macro="" textlink="">
      <xdr:nvSpPr>
        <xdr:cNvPr id="4" name="Rectangle 3">
          <a:extLst>
            <a:ext uri="{FF2B5EF4-FFF2-40B4-BE49-F238E27FC236}">
              <a16:creationId xmlns:a16="http://schemas.microsoft.com/office/drawing/2014/main" id="{0901766B-2B46-43CC-AE82-48DD95AF3CCE}"/>
            </a:ext>
          </a:extLst>
        </xdr:cNvPr>
        <xdr:cNvSpPr/>
      </xdr:nvSpPr>
      <xdr:spPr>
        <a:xfrm>
          <a:off x="17645062" y="1440657"/>
          <a:ext cx="2571749" cy="392905"/>
        </a:xfrm>
        <a:prstGeom prst="rect">
          <a:avLst/>
        </a:prstGeom>
        <a:noFill/>
      </xdr:spPr>
      <xdr:txBody>
        <a:bodyPr wrap="none" lIns="91440" tIns="45720" rIns="91440" bIns="45720">
          <a:noAutofit/>
        </a:bodyPr>
        <a:lstStyle/>
        <a:p>
          <a:pPr algn="ctr"/>
          <a:r>
            <a:rPr lang="en-US" sz="1100" b="0" i="0" cap="none" spc="0" baseline="0">
              <a:ln w="22225">
                <a:solidFill>
                  <a:schemeClr val="accent2"/>
                </a:solidFill>
                <a:prstDash val="solid"/>
              </a:ln>
              <a:solidFill>
                <a:sysClr val="windowText" lastClr="000000"/>
              </a:solidFill>
              <a:effectLst/>
              <a:latin typeface="Arial" panose="020B0604020202020204" pitchFamily="34" charset="0"/>
            </a:rPr>
            <a:t>please revise tables 1,2,3 &amp; 4</a:t>
          </a:r>
        </a:p>
      </xdr:txBody>
    </xdr:sp>
    <xdr:clientData/>
  </xdr:oneCellAnchor>
</xdr:wsDr>
</file>

<file path=xl/drawings/drawing2.xml><?xml version="1.0" encoding="utf-8"?>
<xdr:wsDr xmlns:xdr="http://schemas.openxmlformats.org/drawingml/2006/spreadsheetDrawing" xmlns:a="http://schemas.openxmlformats.org/drawingml/2006/main">
  <xdr:twoCellAnchor>
    <xdr:from>
      <xdr:col>5</xdr:col>
      <xdr:colOff>438150</xdr:colOff>
      <xdr:row>42</xdr:row>
      <xdr:rowOff>161925</xdr:rowOff>
    </xdr:from>
    <xdr:to>
      <xdr:col>6</xdr:col>
      <xdr:colOff>762000</xdr:colOff>
      <xdr:row>46</xdr:row>
      <xdr:rowOff>95250</xdr:rowOff>
    </xdr:to>
    <xdr:sp macro="" textlink="">
      <xdr:nvSpPr>
        <xdr:cNvPr id="2" name="TextBox 1">
          <a:extLst>
            <a:ext uri="{FF2B5EF4-FFF2-40B4-BE49-F238E27FC236}">
              <a16:creationId xmlns:a16="http://schemas.microsoft.com/office/drawing/2014/main" id="{DE092243-592B-463D-840D-0B1F93D594FB}"/>
            </a:ext>
          </a:extLst>
        </xdr:cNvPr>
        <xdr:cNvSpPr txBox="1"/>
      </xdr:nvSpPr>
      <xdr:spPr>
        <a:xfrm>
          <a:off x="8562975" y="9124950"/>
          <a:ext cx="1543050" cy="695325"/>
        </a:xfrm>
        <a:prstGeom prst="rect">
          <a:avLst/>
        </a:prstGeom>
        <a:solidFill>
          <a:schemeClr val="accent2"/>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Kayda</a:t>
          </a:r>
        </a:p>
      </xdr:txBody>
    </xdr:sp>
    <xdr:clientData/>
  </xdr:twoCellAnchor>
  <xdr:twoCellAnchor>
    <xdr:from>
      <xdr:col>5</xdr:col>
      <xdr:colOff>438150</xdr:colOff>
      <xdr:row>42</xdr:row>
      <xdr:rowOff>161925</xdr:rowOff>
    </xdr:from>
    <xdr:to>
      <xdr:col>6</xdr:col>
      <xdr:colOff>762000</xdr:colOff>
      <xdr:row>46</xdr:row>
      <xdr:rowOff>95250</xdr:rowOff>
    </xdr:to>
    <xdr:sp macro="" textlink="">
      <xdr:nvSpPr>
        <xdr:cNvPr id="3" name="TextBox 2">
          <a:extLst>
            <a:ext uri="{FF2B5EF4-FFF2-40B4-BE49-F238E27FC236}">
              <a16:creationId xmlns:a16="http://schemas.microsoft.com/office/drawing/2014/main" id="{8282A0E0-FB6C-4454-8A7C-32E4815694ED}"/>
            </a:ext>
          </a:extLst>
        </xdr:cNvPr>
        <xdr:cNvSpPr txBox="1"/>
      </xdr:nvSpPr>
      <xdr:spPr>
        <a:xfrm>
          <a:off x="8562975" y="9124950"/>
          <a:ext cx="1543050" cy="695325"/>
        </a:xfrm>
        <a:prstGeom prst="rect">
          <a:avLst/>
        </a:prstGeom>
        <a:solidFill>
          <a:schemeClr val="accent2"/>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endParaRPr lang="en-US" sz="1100"/>
        </a:p>
      </xdr:txBody>
    </xdr:sp>
    <xdr:clientData/>
  </xdr:twoCellAnchor>
</xdr:wsDr>
</file>

<file path=xl/drawings/drawing3.xml><?xml version="1.0" encoding="utf-8"?>
<xdr:wsDr xmlns:xdr="http://schemas.openxmlformats.org/drawingml/2006/spreadsheetDrawing" xmlns:a="http://schemas.openxmlformats.org/drawingml/2006/main">
  <xdr:oneCellAnchor>
    <xdr:from>
      <xdr:col>6</xdr:col>
      <xdr:colOff>294409</xdr:colOff>
      <xdr:row>4</xdr:row>
      <xdr:rowOff>181841</xdr:rowOff>
    </xdr:from>
    <xdr:ext cx="2545773" cy="337705"/>
    <xdr:sp macro="" textlink="">
      <xdr:nvSpPr>
        <xdr:cNvPr id="2" name="Rectangle 1">
          <a:extLst>
            <a:ext uri="{FF2B5EF4-FFF2-40B4-BE49-F238E27FC236}">
              <a16:creationId xmlns:a16="http://schemas.microsoft.com/office/drawing/2014/main" id="{41166A04-31B2-4A86-BF1D-A5CB6B857FAC}"/>
            </a:ext>
          </a:extLst>
        </xdr:cNvPr>
        <xdr:cNvSpPr/>
      </xdr:nvSpPr>
      <xdr:spPr>
        <a:xfrm>
          <a:off x="7888432" y="1047750"/>
          <a:ext cx="2545773" cy="337705"/>
        </a:xfrm>
        <a:prstGeom prst="rect">
          <a:avLst/>
        </a:prstGeom>
        <a:noFill/>
      </xdr:spPr>
      <xdr:txBody>
        <a:bodyPr wrap="none" lIns="91440" tIns="45720" rIns="91440" bIns="45720">
          <a:noAutofit/>
        </a:bodyPr>
        <a:lstStyle/>
        <a:p>
          <a:pPr algn="ctr"/>
          <a:r>
            <a:rPr lang="en-US" sz="1400" b="0" i="0" cap="none" spc="0" baseline="0">
              <a:ln w="22225">
                <a:solidFill>
                  <a:schemeClr val="accent2"/>
                </a:solidFill>
                <a:prstDash val="solid"/>
              </a:ln>
              <a:solidFill>
                <a:schemeClr val="tx1"/>
              </a:solidFill>
              <a:effectLst/>
              <a:latin typeface="Arial" panose="020B0604020202020204" pitchFamily="34" charset="0"/>
              <a:cs typeface="Arial" panose="020B0604020202020204" pitchFamily="34" charset="0"/>
            </a:rPr>
            <a:t>please revise tables 1,2,3 &amp; 4</a:t>
          </a:r>
        </a:p>
      </xdr:txBody>
    </xdr:sp>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groups\Reimbursement\Budget\FY%202005\Model\ContractSummaryTemplate.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board\BALSHT.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groups\Budget\2004%20Budget\BISHCA\FY%202004%20Original%20Submission\Capital\State%20Budget%20Worksheet%20-%20Capital.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groups\Accounting\Accounting%20Workpapers\FY2005\Sep05-workpapers\PPE\PP&amp;E%20SCHEDULES\ACRASS.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F:\board\BALSHT093014.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apadv01\enuffadv\budadv\REPORTS\BUDGET\03_DRAFT\BR100_IncomeStatementSmry.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C:\Users\eheidkamp\AppData\Local\Microsoft\Windows\Temporary%20Internet%20Files\Content.Outlook\ANIO12TM\B27200.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Finance\Cost%20Report\Workpapers\CR%202013\Square%20Footage%20FY13%20rollforward.xlsx"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C:\Users\ssenecal\AppData\Local\Microsoft\Windows\Temporary%20Internet%20Files\Content.Outlook\RMIM15N4\CA%20Budget%202015%20FINAL.xlsx"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capadv01\enuffadv\budadv\REPORTS\BUDGET\01_DISTRIBUTED\BR110_GL%20Data%20Export.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V:\DOCUME~1\lwyatt2\LOCALS~1\Temp\notesD30550\DOCUME~1\MALEXA~1\LOCALS~1\Temp\notesD30550\Clinical%20ROI%20Model%20v.9.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capadv01\enuffadv\hospadv\Bud1\FY2009BaseYR.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F:\board\boardrept%20COPY%20May21.xlsx"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C:\Groups\Operations%20Data\Monthly%20Statistics%20Report\Current_Month_Report_Detailed.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C:\Documents%20and%20Settings\m209362\Local%20Settings\Temporary%20Internet%20Files\OLK52D\FY2004%20Jul04%20Financials%20email%20revised%20rw.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C:\Finance\Reimbursement%20Analysis,%20Allowances,%20Tables\RRMC\FY2013\Budget%20FY2014\CA%20Budget%202014_1%20.xlsx"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10.160.31.47\ENUFFUSER\BudAdv\reports\Work%20in%20Process\Tom\MR181_AcctSmryAnalysisByCC_V2.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C:\Finance\Cost%20Report\Workpapers\CR%202013\Square%20Footage%2013.xlsx"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C:\Finance\Budget\FY%202002\RRMC\CA%20budget%2002%20to%20state%2011-14%201%25%20Reduct.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kha-xi-d01\ENUFFuser\HospAdv\reports\Financial%20Analysis\FinancialStatements.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10.160.31.47\ENUFFUSER\BudAdv\reports\PaperlessReporting\04_MVP_MonthlyVolumePackage\MR400%20-%20Key%20Stat%20Variance%20Rpt.xls"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C:\Documents%20and%20Settings\m132712\Temporary%20Internet%20Files\OLK8D3\finalCapital%20Budget%20Request%20FY08_AS11.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C:\DOCUME~1\KABBOT~1.SPR\LOCALS~1\Temp\notesFFF692\OPER%20STMT.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SC"/>
      <sheetName val="Coll%"/>
      <sheetName val="04PROJ"/>
      <sheetName val="04PROJ_Exp"/>
      <sheetName val="Pro Rate Increase"/>
      <sheetName val="Fac Rate Increase"/>
      <sheetName val="MCRBud"/>
      <sheetName val="MCRBASE"/>
      <sheetName val="GrossRevenue"/>
      <sheetName val="BudgetNumbers"/>
      <sheetName val="FSC MaPpings"/>
      <sheetName val="Contract Mapping"/>
      <sheetName val="Bond Mapping"/>
      <sheetName val="Total"/>
      <sheetName val="IPsumm"/>
      <sheetName val="opsumm"/>
      <sheetName val="profsumm"/>
      <sheetName val="Contract"/>
      <sheetName val="OutModelOverview"/>
      <sheetName val="ProWithhold"/>
      <sheetName val="MRKT_BSKT"/>
      <sheetName val="IP-Review"/>
      <sheetName val="OP-Review"/>
      <sheetName val="PRO-Review"/>
      <sheetName val="Change Summary"/>
      <sheetName val="VARIANCE"/>
      <sheetName val="OutModeling"/>
      <sheetName val="Withhold"/>
      <sheetName val="APC"/>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sheetData sheetId="27"/>
      <sheetData sheetId="28"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ES"/>
      <sheetName val="CURR"/>
      <sheetName val="TB"/>
      <sheetName val="09.30.2014UNAUDITED"/>
      <sheetName val="OCT14"/>
      <sheetName val="NOV"/>
      <sheetName val="DEC14"/>
      <sheetName val="JAN15"/>
    </sheetNames>
    <sheetDataSet>
      <sheetData sheetId="0"/>
      <sheetData sheetId="1"/>
      <sheetData sheetId="2">
        <row r="3">
          <cell r="A3" t="str">
            <v>10000000</v>
          </cell>
          <cell r="B3" t="str">
            <v>GEN CHECKING ACCT CHITT</v>
          </cell>
          <cell r="C3">
            <v>1318270.6399999999</v>
          </cell>
        </row>
        <row r="4">
          <cell r="A4" t="str">
            <v>10001000</v>
          </cell>
          <cell r="B4" t="str">
            <v>GEN CHECKING ACCOUNT/DISBURSE.</v>
          </cell>
          <cell r="C4">
            <v>-459227.08</v>
          </cell>
        </row>
        <row r="5">
          <cell r="A5" t="str">
            <v>10002001</v>
          </cell>
          <cell r="B5" t="str">
            <v>CHECKING ACCT - MEDICAL STAFF</v>
          </cell>
          <cell r="C5">
            <v>9795.06</v>
          </cell>
        </row>
        <row r="6">
          <cell r="A6" t="str">
            <v>10003000</v>
          </cell>
          <cell r="B6" t="str">
            <v>PAYROLL CHECKING ACCOUNT</v>
          </cell>
          <cell r="C6">
            <v>0</v>
          </cell>
        </row>
        <row r="7">
          <cell r="A7" t="str">
            <v>10007000</v>
          </cell>
          <cell r="B7" t="str">
            <v>CHITTENDEN - BOND SINKING FUND</v>
          </cell>
          <cell r="C7">
            <v>71807.649999999994</v>
          </cell>
        </row>
        <row r="8">
          <cell r="A8" t="str">
            <v>10008000</v>
          </cell>
          <cell r="B8" t="str">
            <v>BANKNORTH IMPREST FUND</v>
          </cell>
          <cell r="C8">
            <v>2566.69</v>
          </cell>
        </row>
        <row r="9">
          <cell r="A9" t="str">
            <v>10051000</v>
          </cell>
          <cell r="B9" t="str">
            <v>PETTY CASH - BUS. OFFICE</v>
          </cell>
          <cell r="C9">
            <v>175</v>
          </cell>
        </row>
        <row r="10">
          <cell r="A10" t="str">
            <v>10053015</v>
          </cell>
          <cell r="B10" t="str">
            <v>PETTY CASH ENT</v>
          </cell>
          <cell r="C10">
            <v>100</v>
          </cell>
        </row>
        <row r="11">
          <cell r="A11" t="str">
            <v>10053049</v>
          </cell>
          <cell r="B11" t="str">
            <v>PETTY CASH - SPFLD PT</v>
          </cell>
          <cell r="C11">
            <v>50</v>
          </cell>
        </row>
        <row r="12">
          <cell r="A12" t="str">
            <v>10053057</v>
          </cell>
          <cell r="B12" t="str">
            <v>PETTY CASH-MEDICAL RECORDS</v>
          </cell>
          <cell r="C12">
            <v>50</v>
          </cell>
        </row>
        <row r="13">
          <cell r="A13" t="str">
            <v>10053084</v>
          </cell>
          <cell r="B13" t="str">
            <v>PETTY CASH - BF PT</v>
          </cell>
          <cell r="C13">
            <v>50</v>
          </cell>
        </row>
        <row r="14">
          <cell r="A14" t="str">
            <v>10053089</v>
          </cell>
          <cell r="B14" t="str">
            <v>PETTY CASH - O/P REGISTRATION</v>
          </cell>
          <cell r="C14">
            <v>50</v>
          </cell>
        </row>
        <row r="15">
          <cell r="A15" t="str">
            <v>10060000</v>
          </cell>
          <cell r="B15" t="str">
            <v>DAYTIME CASHIER CHANGE FUND</v>
          </cell>
          <cell r="C15">
            <v>50</v>
          </cell>
        </row>
        <row r="16">
          <cell r="A16" t="str">
            <v>10061000</v>
          </cell>
          <cell r="B16" t="str">
            <v>NIGHT CASHIER CHANGE FUND</v>
          </cell>
          <cell r="C16">
            <v>150</v>
          </cell>
        </row>
        <row r="17">
          <cell r="A17" t="str">
            <v>10100000</v>
          </cell>
          <cell r="B17" t="str">
            <v>INVESTMENTS - VARIOUS</v>
          </cell>
          <cell r="C17">
            <v>9600</v>
          </cell>
        </row>
        <row r="18">
          <cell r="A18" t="str">
            <v>10200000</v>
          </cell>
          <cell r="B18" t="str">
            <v>PATIENT RECEIVABLES</v>
          </cell>
          <cell r="C18">
            <v>15560823.25</v>
          </cell>
        </row>
        <row r="19">
          <cell r="A19" t="str">
            <v>10208000</v>
          </cell>
          <cell r="B19" t="str">
            <v>UNREFUNDABLE PROPERTY</v>
          </cell>
          <cell r="C19">
            <v>-46794.47</v>
          </cell>
        </row>
        <row r="20">
          <cell r="A20" t="str">
            <v>10217000</v>
          </cell>
          <cell r="B20" t="str">
            <v>RESERVE FOR CHARITY CARE</v>
          </cell>
          <cell r="C20">
            <v>-281494</v>
          </cell>
        </row>
        <row r="21">
          <cell r="A21" t="str">
            <v>10217001</v>
          </cell>
          <cell r="B21" t="str">
            <v>ALLOWANCE DOUBT ACCT-RMH-I/P</v>
          </cell>
          <cell r="C21">
            <v>122915.66</v>
          </cell>
        </row>
        <row r="22">
          <cell r="A22" t="str">
            <v>10217002</v>
          </cell>
          <cell r="B22" t="str">
            <v>RESERVE FOR ADMIN. ADJ</v>
          </cell>
          <cell r="C22">
            <v>-202000</v>
          </cell>
        </row>
        <row r="23">
          <cell r="A23" t="str">
            <v>10218001</v>
          </cell>
          <cell r="B23" t="str">
            <v>ALLOWANBCE DOUBT ACCT-RMH-O/P</v>
          </cell>
          <cell r="C23">
            <v>97488.74</v>
          </cell>
        </row>
        <row r="24">
          <cell r="A24" t="str">
            <v>10219000</v>
          </cell>
          <cell r="B24" t="str">
            <v>ALLOWANCE DOUBTFUL ACCT I/P</v>
          </cell>
          <cell r="C24">
            <v>-683629.69</v>
          </cell>
        </row>
        <row r="25">
          <cell r="A25" t="str">
            <v>10220000</v>
          </cell>
          <cell r="B25" t="str">
            <v>ALLOWANCE DOUBTFUL ACCT O/P</v>
          </cell>
          <cell r="C25">
            <v>-214918.78</v>
          </cell>
        </row>
        <row r="26">
          <cell r="A26" t="str">
            <v>10221000</v>
          </cell>
          <cell r="B26" t="str">
            <v>RESV FOR CONTR ALLOW BC</v>
          </cell>
          <cell r="C26">
            <v>-383732</v>
          </cell>
        </row>
        <row r="27">
          <cell r="A27" t="str">
            <v>10222000</v>
          </cell>
          <cell r="B27" t="str">
            <v>RESV FOR CONTR ALLOW MCARE</v>
          </cell>
          <cell r="C27">
            <v>-1999907</v>
          </cell>
        </row>
        <row r="28">
          <cell r="A28" t="str">
            <v>10223000</v>
          </cell>
          <cell r="B28" t="str">
            <v>RESV FOR CONTR ALLOW MCAID</v>
          </cell>
          <cell r="C28">
            <v>-1629595</v>
          </cell>
        </row>
        <row r="29">
          <cell r="A29" t="str">
            <v>10224000</v>
          </cell>
          <cell r="B29" t="str">
            <v>RESV FOR CONTR ALLOW COMMCL</v>
          </cell>
          <cell r="C29">
            <v>-1171032</v>
          </cell>
        </row>
        <row r="30">
          <cell r="A30" t="str">
            <v>10225000</v>
          </cell>
          <cell r="B30" t="str">
            <v>RESERVE FOR PHYS REV ADJ</v>
          </cell>
          <cell r="C30">
            <v>-322104.07</v>
          </cell>
        </row>
        <row r="31">
          <cell r="A31" t="str">
            <v>10258000</v>
          </cell>
          <cell r="B31" t="str">
            <v>PAYROLL ADVANCES</v>
          </cell>
          <cell r="C31">
            <v>-336.42</v>
          </cell>
        </row>
        <row r="32">
          <cell r="A32" t="str">
            <v>10260000</v>
          </cell>
          <cell r="B32" t="str">
            <v>OTHER RECEIVABLES</v>
          </cell>
          <cell r="C32">
            <v>74090.960000000006</v>
          </cell>
        </row>
        <row r="33">
          <cell r="A33" t="str">
            <v>10267000</v>
          </cell>
          <cell r="B33" t="str">
            <v>OTHER RECEIVABLES - NMS</v>
          </cell>
          <cell r="C33">
            <v>-41357.980000000003</v>
          </cell>
        </row>
        <row r="34">
          <cell r="A34" t="str">
            <v>10276000</v>
          </cell>
          <cell r="B34" t="str">
            <v>OTHER RECEIVABLE-SPECIALTY PHY</v>
          </cell>
          <cell r="C34">
            <v>613720.42000000004</v>
          </cell>
        </row>
        <row r="35">
          <cell r="A35" t="str">
            <v>10290000</v>
          </cell>
          <cell r="B35" t="str">
            <v>DUE FR SMCS - PHYSICIAN AR</v>
          </cell>
          <cell r="C35">
            <v>1064.54</v>
          </cell>
        </row>
        <row r="36">
          <cell r="A36" t="str">
            <v>10296000</v>
          </cell>
          <cell r="B36" t="str">
            <v>DUE FROM SMCS</v>
          </cell>
          <cell r="C36">
            <v>157923.01</v>
          </cell>
        </row>
        <row r="37">
          <cell r="A37" t="str">
            <v>10297000</v>
          </cell>
          <cell r="B37" t="str">
            <v>DUE FROM SML (MMS)</v>
          </cell>
          <cell r="C37">
            <v>148</v>
          </cell>
        </row>
        <row r="38">
          <cell r="A38" t="str">
            <v>10300064</v>
          </cell>
          <cell r="B38" t="str">
            <v>INVENTORY</v>
          </cell>
          <cell r="C38">
            <v>3708.05</v>
          </cell>
        </row>
        <row r="39">
          <cell r="A39" t="str">
            <v>10301021</v>
          </cell>
          <cell r="B39" t="str">
            <v>INVENTORY - OR</v>
          </cell>
          <cell r="C39">
            <v>-7751.45</v>
          </cell>
        </row>
        <row r="40">
          <cell r="A40" t="str">
            <v>10301047</v>
          </cell>
          <cell r="B40" t="str">
            <v>INVENTORY - PHARMACY</v>
          </cell>
          <cell r="C40">
            <v>270434.81</v>
          </cell>
        </row>
        <row r="41">
          <cell r="A41" t="str">
            <v>10301064</v>
          </cell>
          <cell r="B41" t="str">
            <v>INVENTORY STOREROOM</v>
          </cell>
          <cell r="C41">
            <v>-53246.34</v>
          </cell>
        </row>
        <row r="42">
          <cell r="A42" t="str">
            <v>10302047</v>
          </cell>
          <cell r="B42" t="str">
            <v>INVENTORY - IV'S</v>
          </cell>
          <cell r="C42">
            <v>977.27</v>
          </cell>
        </row>
        <row r="43">
          <cell r="A43" t="str">
            <v>10302064</v>
          </cell>
          <cell r="B43" t="str">
            <v>INVENTORY - IVS</v>
          </cell>
          <cell r="C43">
            <v>-258.14999999999998</v>
          </cell>
        </row>
        <row r="44">
          <cell r="A44" t="str">
            <v>10400000</v>
          </cell>
          <cell r="B44" t="str">
            <v>PREPAID INSURANCE - CURRENT YR</v>
          </cell>
          <cell r="C44">
            <v>-82421.88</v>
          </cell>
        </row>
        <row r="45">
          <cell r="A45" t="str">
            <v>10470000</v>
          </cell>
          <cell r="B45" t="str">
            <v>PREPAID - OTHER</v>
          </cell>
          <cell r="C45">
            <v>561892.41</v>
          </cell>
        </row>
        <row r="46">
          <cell r="A46" t="str">
            <v>10473000</v>
          </cell>
          <cell r="B46" t="str">
            <v>PREPAID PENSION EXPENSE</v>
          </cell>
          <cell r="C46">
            <v>2509175</v>
          </cell>
        </row>
        <row r="47">
          <cell r="A47" t="str">
            <v>10500000</v>
          </cell>
          <cell r="B47" t="str">
            <v>LAND</v>
          </cell>
          <cell r="C47">
            <v>87157.06</v>
          </cell>
        </row>
        <row r="48">
          <cell r="A48" t="str">
            <v>10510000</v>
          </cell>
          <cell r="B48" t="str">
            <v>LAND IMPROVEMENTS</v>
          </cell>
          <cell r="C48">
            <v>1876118.59</v>
          </cell>
        </row>
        <row r="49">
          <cell r="A49" t="str">
            <v>10530000</v>
          </cell>
          <cell r="B49" t="str">
            <v>BUILDING</v>
          </cell>
          <cell r="C49">
            <v>14098583.52</v>
          </cell>
        </row>
        <row r="50">
          <cell r="A50" t="str">
            <v>10550000</v>
          </cell>
          <cell r="B50" t="str">
            <v>MOTOR VEHICLES</v>
          </cell>
          <cell r="C50">
            <v>85148.33</v>
          </cell>
        </row>
        <row r="51">
          <cell r="A51" t="str">
            <v>10551000</v>
          </cell>
          <cell r="B51" t="str">
            <v>EQUIPMENT FIXED</v>
          </cell>
          <cell r="C51">
            <v>5375896.0499999998</v>
          </cell>
        </row>
        <row r="52">
          <cell r="A52" t="str">
            <v>10552000</v>
          </cell>
          <cell r="B52" t="str">
            <v>EQUIPMENT MAJOR MOVABLE</v>
          </cell>
          <cell r="C52">
            <v>17694166.449999999</v>
          </cell>
        </row>
        <row r="53">
          <cell r="A53" t="str">
            <v>10556000</v>
          </cell>
          <cell r="B53" t="str">
            <v>LEASEHOLD IMPROVEMENTS</v>
          </cell>
          <cell r="C53">
            <v>966627.45</v>
          </cell>
        </row>
        <row r="54">
          <cell r="A54" t="str">
            <v>10557000</v>
          </cell>
          <cell r="B54" t="str">
            <v>EQUIPMENT PURCHASES</v>
          </cell>
          <cell r="C54">
            <v>64332.5</v>
          </cell>
        </row>
        <row r="55">
          <cell r="A55" t="str">
            <v>10560000</v>
          </cell>
          <cell r="B55" t="str">
            <v>CONSTRUCTION IN PROGRESS</v>
          </cell>
          <cell r="C55">
            <v>175470.37</v>
          </cell>
        </row>
        <row r="56">
          <cell r="A56" t="str">
            <v>10610000</v>
          </cell>
          <cell r="B56" t="str">
            <v>ACCUMULATED DEPR. LAND IMPROV.</v>
          </cell>
          <cell r="C56">
            <v>-1234061.24</v>
          </cell>
        </row>
        <row r="57">
          <cell r="A57" t="str">
            <v>10630000</v>
          </cell>
          <cell r="B57" t="str">
            <v>ACCUMULATED DEPRECIATION BLDG</v>
          </cell>
          <cell r="C57">
            <v>-6232074.25</v>
          </cell>
        </row>
        <row r="58">
          <cell r="A58" t="str">
            <v>10650000</v>
          </cell>
          <cell r="B58" t="str">
            <v>ACCUMULATED DEPR MOTOR VEHICLE</v>
          </cell>
          <cell r="C58">
            <v>-54777.4</v>
          </cell>
        </row>
        <row r="59">
          <cell r="A59" t="str">
            <v>10651000</v>
          </cell>
          <cell r="B59" t="str">
            <v>ACCUMULATED DEPR FIXED EQUIP.</v>
          </cell>
          <cell r="C59">
            <v>-4269101.99</v>
          </cell>
        </row>
        <row r="60">
          <cell r="A60" t="str">
            <v>10652000</v>
          </cell>
          <cell r="B60" t="str">
            <v>ACCUM DEPR MAJOR MOVABLE EQUIP</v>
          </cell>
          <cell r="C60">
            <v>-14138897.92</v>
          </cell>
        </row>
        <row r="61">
          <cell r="A61" t="str">
            <v>10656000</v>
          </cell>
          <cell r="B61" t="str">
            <v>ACCUM.DEPRECIATION - LEASEHOLD</v>
          </cell>
          <cell r="C61">
            <v>-500922.2</v>
          </cell>
        </row>
        <row r="62">
          <cell r="A62" t="str">
            <v>10714000</v>
          </cell>
          <cell r="B62" t="str">
            <v>2002 BOND ISSUANCE COSTS</v>
          </cell>
          <cell r="C62">
            <v>144132.79999999999</v>
          </cell>
        </row>
        <row r="63">
          <cell r="A63" t="str">
            <v>10715000</v>
          </cell>
          <cell r="B63" t="str">
            <v>ACC AMORT BOND ISSUE COST 2002</v>
          </cell>
          <cell r="C63">
            <v>-77580.399999999994</v>
          </cell>
        </row>
        <row r="64">
          <cell r="A64" t="str">
            <v>10725000</v>
          </cell>
          <cell r="B64" t="str">
            <v>MORTGAGE RECEIVABLE</v>
          </cell>
          <cell r="C64">
            <v>115484</v>
          </cell>
        </row>
        <row r="65">
          <cell r="A65" t="str">
            <v>10730000</v>
          </cell>
          <cell r="B65" t="str">
            <v>RESTRICTED SPEC PURPOSE</v>
          </cell>
          <cell r="C65">
            <v>159109.91</v>
          </cell>
        </row>
        <row r="66">
          <cell r="A66" t="str">
            <v>10734000</v>
          </cell>
          <cell r="B66" t="str">
            <v>SPRINGFIELD HOSP.INC. - IMA</v>
          </cell>
          <cell r="C66">
            <v>13230312.65</v>
          </cell>
        </row>
        <row r="67">
          <cell r="A67" t="str">
            <v>10735000</v>
          </cell>
          <cell r="B67" t="str">
            <v>SPRINGFIELD HOSP, INC. IMA SUB</v>
          </cell>
          <cell r="C67">
            <v>381766.52</v>
          </cell>
        </row>
        <row r="68">
          <cell r="A68" t="str">
            <v>20100000</v>
          </cell>
          <cell r="B68" t="str">
            <v>ACCOUNTS PAYABLE</v>
          </cell>
          <cell r="C68">
            <v>-1486339.48</v>
          </cell>
        </row>
        <row r="69">
          <cell r="A69" t="str">
            <v>20110000</v>
          </cell>
          <cell r="B69" t="str">
            <v>ACCRUED PAYROLL</v>
          </cell>
          <cell r="C69">
            <v>-512221.41</v>
          </cell>
        </row>
        <row r="70">
          <cell r="A70" t="str">
            <v>20111000</v>
          </cell>
          <cell r="B70" t="str">
            <v>ACCRUED EARNED TIME OFF</v>
          </cell>
          <cell r="C70">
            <v>-1529809.59</v>
          </cell>
        </row>
        <row r="71">
          <cell r="A71" t="str">
            <v>20120000</v>
          </cell>
          <cell r="B71" t="str">
            <v>FED INCOME TAXES WITHHELD</v>
          </cell>
          <cell r="C71">
            <v>-0.04</v>
          </cell>
        </row>
        <row r="72">
          <cell r="A72" t="str">
            <v>20121000</v>
          </cell>
          <cell r="B72" t="str">
            <v>SOCIAL SECURITY WITHHELD</v>
          </cell>
          <cell r="C72">
            <v>-24378.53</v>
          </cell>
        </row>
        <row r="73">
          <cell r="A73" t="str">
            <v>20122000</v>
          </cell>
          <cell r="B73" t="str">
            <v>STATE INCOME TAXES WITHHELD</v>
          </cell>
          <cell r="C73">
            <v>0</v>
          </cell>
        </row>
        <row r="74">
          <cell r="A74" t="str">
            <v>20123000</v>
          </cell>
          <cell r="B74" t="str">
            <v>AFLAC DEDUCTIONS</v>
          </cell>
          <cell r="C74">
            <v>-839.73</v>
          </cell>
        </row>
        <row r="75">
          <cell r="A75" t="str">
            <v>20127000</v>
          </cell>
          <cell r="B75" t="str">
            <v>PEOPLE FIRST</v>
          </cell>
          <cell r="C75">
            <v>-8329.4500000000007</v>
          </cell>
        </row>
        <row r="76">
          <cell r="A76" t="str">
            <v>20131000</v>
          </cell>
          <cell r="B76" t="str">
            <v>TSA DEDUCTIONS</v>
          </cell>
          <cell r="C76">
            <v>-604</v>
          </cell>
        </row>
        <row r="77">
          <cell r="A77" t="str">
            <v>20132000</v>
          </cell>
          <cell r="B77" t="str">
            <v>DISABILITY - LONG TERM</v>
          </cell>
          <cell r="C77">
            <v>-1968.45</v>
          </cell>
        </row>
        <row r="78">
          <cell r="A78" t="str">
            <v>20133000</v>
          </cell>
          <cell r="B78" t="str">
            <v>DISABILITY - SHORT TERM</v>
          </cell>
          <cell r="C78">
            <v>-19232.2</v>
          </cell>
        </row>
        <row r="79">
          <cell r="A79" t="str">
            <v>20134000</v>
          </cell>
          <cell r="B79" t="str">
            <v>DEPENDENT LIFE INSURANCE</v>
          </cell>
          <cell r="C79">
            <v>2588.61</v>
          </cell>
        </row>
        <row r="80">
          <cell r="A80" t="str">
            <v>20138000</v>
          </cell>
          <cell r="B80" t="str">
            <v>MISC PAYROLL DEDUCTION</v>
          </cell>
          <cell r="C80">
            <v>523.69000000000005</v>
          </cell>
        </row>
        <row r="81">
          <cell r="A81" t="str">
            <v>20138001</v>
          </cell>
          <cell r="B81" t="str">
            <v>REC CENTER MEMBERSHIP</v>
          </cell>
          <cell r="C81">
            <v>1370</v>
          </cell>
        </row>
        <row r="82">
          <cell r="A82" t="str">
            <v>20139000</v>
          </cell>
          <cell r="B82" t="str">
            <v>CAFE DEDUCTIONS</v>
          </cell>
          <cell r="C82">
            <v>336.42</v>
          </cell>
        </row>
        <row r="83">
          <cell r="A83" t="str">
            <v>20142000</v>
          </cell>
          <cell r="B83" t="str">
            <v>L.O.C. - CHITTENDEN BANK</v>
          </cell>
          <cell r="C83">
            <v>-1825383.56</v>
          </cell>
        </row>
        <row r="84">
          <cell r="A84" t="str">
            <v>20147200</v>
          </cell>
          <cell r="B84" t="str">
            <v>CAPITAL LEASE-CURR-TOSHIBA RAD</v>
          </cell>
          <cell r="C84">
            <v>-0.01</v>
          </cell>
        </row>
        <row r="85">
          <cell r="A85" t="str">
            <v>20147201</v>
          </cell>
          <cell r="B85" t="str">
            <v>CAPITAL LEASE-TOSHIBA CT CURR</v>
          </cell>
          <cell r="C85">
            <v>14246.76</v>
          </cell>
        </row>
        <row r="86">
          <cell r="A86" t="str">
            <v>20147202</v>
          </cell>
          <cell r="B86" t="str">
            <v>CAPITAL LEASE-TOSHIBA 671 CURR</v>
          </cell>
          <cell r="C86">
            <v>-95415.73</v>
          </cell>
        </row>
        <row r="87">
          <cell r="A87" t="str">
            <v>20147300</v>
          </cell>
          <cell r="B87" t="str">
            <v>CAPITAL LEASE - GE CURR PORTIO</v>
          </cell>
          <cell r="C87">
            <v>-100237.04</v>
          </cell>
        </row>
        <row r="88">
          <cell r="A88" t="str">
            <v>20147400</v>
          </cell>
          <cell r="B88" t="str">
            <v>CAPITAL LEASE - WINTHROP TOMO</v>
          </cell>
          <cell r="C88">
            <v>-65874.92</v>
          </cell>
        </row>
        <row r="89">
          <cell r="A89" t="str">
            <v>20149000</v>
          </cell>
          <cell r="B89" t="str">
            <v>CURRENT PORTION 2002 BOND</v>
          </cell>
          <cell r="C89">
            <v>-285000</v>
          </cell>
        </row>
        <row r="90">
          <cell r="A90" t="str">
            <v>20150000</v>
          </cell>
          <cell r="B90" t="str">
            <v>ACCRUED EXPENSES</v>
          </cell>
          <cell r="C90">
            <v>-161638.85</v>
          </cell>
        </row>
        <row r="91">
          <cell r="A91" t="str">
            <v>20152000</v>
          </cell>
          <cell r="B91" t="str">
            <v>ACCRUED AUDIT FEES PAYABLE</v>
          </cell>
          <cell r="C91">
            <v>-83668.92</v>
          </cell>
        </row>
        <row r="92">
          <cell r="A92" t="str">
            <v>20153000</v>
          </cell>
          <cell r="B92" t="str">
            <v>NOTE PAY CURRENT - CHITTENDEN</v>
          </cell>
          <cell r="C92">
            <v>-298524.68</v>
          </cell>
        </row>
        <row r="93">
          <cell r="A93" t="str">
            <v>20155000</v>
          </cell>
          <cell r="B93" t="str">
            <v>DEF BENEFIT PENSION ACCRUAL</v>
          </cell>
          <cell r="C93">
            <v>-5852601.9199999999</v>
          </cell>
        </row>
        <row r="94">
          <cell r="A94" t="str">
            <v>20157000</v>
          </cell>
          <cell r="B94" t="str">
            <v>MED STAFF BANK ACCT OFFSET</v>
          </cell>
          <cell r="C94">
            <v>-9795.06</v>
          </cell>
        </row>
        <row r="95">
          <cell r="A95" t="str">
            <v>20174000</v>
          </cell>
          <cell r="B95" t="str">
            <v>PATIENT REFUNDS</v>
          </cell>
          <cell r="C95">
            <v>19500.939999999999</v>
          </cell>
        </row>
        <row r="96">
          <cell r="A96" t="str">
            <v>20174037</v>
          </cell>
          <cell r="B96" t="str">
            <v>PT REFUND/SURGERY</v>
          </cell>
          <cell r="C96">
            <v>1301</v>
          </cell>
        </row>
        <row r="97">
          <cell r="A97" t="str">
            <v>20175000</v>
          </cell>
          <cell r="B97" t="str">
            <v>OTHER CURRENT LIABILITIES</v>
          </cell>
          <cell r="C97">
            <v>-255320.06</v>
          </cell>
        </row>
        <row r="98">
          <cell r="A98" t="str">
            <v>20176000</v>
          </cell>
          <cell r="B98" t="str">
            <v>REIMB SETTLEMENT DUE MCARE</v>
          </cell>
          <cell r="C98">
            <v>-240737.86</v>
          </cell>
        </row>
        <row r="99">
          <cell r="A99" t="str">
            <v>20176015</v>
          </cell>
          <cell r="B99" t="str">
            <v>REIMB SETT DUE MCARE FY15</v>
          </cell>
          <cell r="C99">
            <v>-2297080</v>
          </cell>
        </row>
        <row r="100">
          <cell r="A100" t="str">
            <v>20176016</v>
          </cell>
          <cell r="B100" t="str">
            <v>REIMB SETT DUE MCARE FY16</v>
          </cell>
          <cell r="C100">
            <v>-62000</v>
          </cell>
        </row>
        <row r="101">
          <cell r="A101" t="str">
            <v>20180000</v>
          </cell>
          <cell r="B101" t="str">
            <v>RESERVE SELF FUNDING INSUR</v>
          </cell>
          <cell r="C101">
            <v>-147306.35</v>
          </cell>
        </row>
        <row r="102">
          <cell r="A102" t="str">
            <v>20185000</v>
          </cell>
          <cell r="B102" t="str">
            <v>RESERVE FOR CAFE-R SPENDING</v>
          </cell>
          <cell r="C102">
            <v>-99735.9</v>
          </cell>
        </row>
        <row r="103">
          <cell r="A103" t="str">
            <v>20187000</v>
          </cell>
          <cell r="B103" t="str">
            <v>RESERVE FOR WORKER'S COMP</v>
          </cell>
          <cell r="C103">
            <v>-65665</v>
          </cell>
        </row>
        <row r="104">
          <cell r="A104" t="str">
            <v>20190000</v>
          </cell>
          <cell r="B104" t="str">
            <v>DEFERRED INCOME</v>
          </cell>
          <cell r="C104">
            <v>-434248.27</v>
          </cell>
        </row>
        <row r="105">
          <cell r="A105" t="str">
            <v>20192000</v>
          </cell>
          <cell r="B105" t="str">
            <v>DUE TO SPECIFIC PURPOSE FUND</v>
          </cell>
          <cell r="C105">
            <v>-455</v>
          </cell>
        </row>
        <row r="106">
          <cell r="A106" t="str">
            <v>20195000</v>
          </cell>
          <cell r="B106" t="str">
            <v>DUE TO SMCS</v>
          </cell>
          <cell r="C106">
            <v>95446.07</v>
          </cell>
        </row>
        <row r="107">
          <cell r="A107" t="str">
            <v>20196000</v>
          </cell>
          <cell r="B107" t="str">
            <v>GENERAL FUND BALANCE</v>
          </cell>
          <cell r="C107">
            <v>-17016332.82</v>
          </cell>
        </row>
        <row r="108">
          <cell r="A108" t="str">
            <v>20203000</v>
          </cell>
          <cell r="B108" t="str">
            <v>NOTE PAYABLE LT  - CHITTENDEN</v>
          </cell>
          <cell r="C108">
            <v>-1527080.6</v>
          </cell>
        </row>
        <row r="109">
          <cell r="A109" t="str">
            <v>20205000</v>
          </cell>
          <cell r="B109" t="str">
            <v>NON CURRENT 2002 BOND</v>
          </cell>
          <cell r="C109">
            <v>-6115000</v>
          </cell>
        </row>
        <row r="110">
          <cell r="A110" t="str">
            <v>20207202</v>
          </cell>
          <cell r="B110" t="str">
            <v>CAPITAL LEASE-TOSHIBA 671 LT</v>
          </cell>
          <cell r="C110">
            <v>-247528.07</v>
          </cell>
        </row>
        <row r="111">
          <cell r="A111" t="str">
            <v>20207300</v>
          </cell>
          <cell r="B111" t="str">
            <v>CAPITAL LEASE - GE LT PORTION</v>
          </cell>
          <cell r="C111">
            <v>-16711.47</v>
          </cell>
        </row>
        <row r="112">
          <cell r="A112" t="str">
            <v>20207400</v>
          </cell>
          <cell r="B112" t="str">
            <v>CAP LEASE-LT WINTHROP TOMO</v>
          </cell>
          <cell r="C112">
            <v>-94769.44</v>
          </cell>
        </row>
        <row r="113">
          <cell r="A113" t="str">
            <v>20493000</v>
          </cell>
          <cell r="B113" t="str">
            <v>TEMP RESTR NA - MAMMO GRANT</v>
          </cell>
          <cell r="C113">
            <v>-2381.92</v>
          </cell>
        </row>
        <row r="114">
          <cell r="A114" t="str">
            <v>20494000</v>
          </cell>
          <cell r="B114" t="str">
            <v>TEMP RESTRICTED-DONATIONS</v>
          </cell>
          <cell r="C114">
            <v>-973</v>
          </cell>
        </row>
        <row r="115">
          <cell r="A115" t="str">
            <v>20495000</v>
          </cell>
          <cell r="B115" t="str">
            <v>SPECIFIC PURPOSE FUND BALANCE</v>
          </cell>
          <cell r="C115">
            <v>-179946.83</v>
          </cell>
        </row>
        <row r="116">
          <cell r="A116" t="str">
            <v>20511000</v>
          </cell>
          <cell r="B116" t="str">
            <v>ENDOWMENT FUND BALANCE</v>
          </cell>
          <cell r="C116">
            <v>-493491.66</v>
          </cell>
        </row>
        <row r="117">
          <cell r="A117" t="str">
            <v>20801000</v>
          </cell>
          <cell r="B117" t="str">
            <v>SELF INSUR REVENUE REVERSAL</v>
          </cell>
          <cell r="C117">
            <v>193405.59</v>
          </cell>
        </row>
        <row r="118">
          <cell r="A118" t="str">
            <v>30000000</v>
          </cell>
          <cell r="B118" t="str">
            <v>TEMP RESTR NA - MAMMO GRANT</v>
          </cell>
          <cell r="C118">
            <v>-381.51</v>
          </cell>
        </row>
        <row r="119">
          <cell r="A119" t="str">
            <v>30000009</v>
          </cell>
          <cell r="B119" t="str">
            <v>I/P REV DAILY PAT SER M &amp; S</v>
          </cell>
          <cell r="C119">
            <v>-8172666.4699999997</v>
          </cell>
        </row>
        <row r="120">
          <cell r="A120" t="str">
            <v>30000013</v>
          </cell>
          <cell r="B120" t="str">
            <v>I/P REV DAILY PAT SERV OBST</v>
          </cell>
          <cell r="C120">
            <v>-1096366.3400000001</v>
          </cell>
        </row>
        <row r="121">
          <cell r="A121" t="str">
            <v>30000020</v>
          </cell>
          <cell r="B121" t="str">
            <v>I/P REVENUE - MAMMOGRAPHY</v>
          </cell>
          <cell r="C121">
            <v>-1204</v>
          </cell>
        </row>
        <row r="122">
          <cell r="A122" t="str">
            <v>30000021</v>
          </cell>
          <cell r="B122" t="str">
            <v>I/P REVENUE - SURGICAL SERVICE</v>
          </cell>
          <cell r="C122">
            <v>-1805800</v>
          </cell>
        </row>
        <row r="123">
          <cell r="A123" t="str">
            <v>30000022</v>
          </cell>
          <cell r="B123" t="str">
            <v>I/P REVENUE - RECOVERY ROOM</v>
          </cell>
          <cell r="C123">
            <v>-201569</v>
          </cell>
        </row>
        <row r="124">
          <cell r="A124" t="str">
            <v>30000023</v>
          </cell>
          <cell r="B124" t="str">
            <v>I/P REVENUE - EMERGENCY ROOM</v>
          </cell>
          <cell r="C124">
            <v>0</v>
          </cell>
        </row>
        <row r="125">
          <cell r="A125" t="str">
            <v>30000024</v>
          </cell>
          <cell r="B125" t="str">
            <v>I/P REVENUE-ONE DAY SURGERY</v>
          </cell>
          <cell r="C125">
            <v>-37514</v>
          </cell>
        </row>
        <row r="126">
          <cell r="A126" t="str">
            <v>30000026</v>
          </cell>
          <cell r="B126" t="str">
            <v>I/P REV ER SERV PROF FEE</v>
          </cell>
          <cell r="C126">
            <v>0</v>
          </cell>
        </row>
        <row r="127">
          <cell r="A127" t="str">
            <v>30000028</v>
          </cell>
          <cell r="B127" t="str">
            <v>I/P REVENUE-ENDOSCOPY PROC.</v>
          </cell>
          <cell r="C127">
            <v>-66996</v>
          </cell>
        </row>
        <row r="128">
          <cell r="A128" t="str">
            <v>30000029</v>
          </cell>
          <cell r="B128" t="str">
            <v>I/P REVENUE-SPECIAL SERVICES</v>
          </cell>
          <cell r="C128">
            <v>-130488</v>
          </cell>
        </row>
        <row r="129">
          <cell r="A129" t="str">
            <v>30000036</v>
          </cell>
          <cell r="B129" t="str">
            <v>I/P REV - MRI DEPARTMENT</v>
          </cell>
          <cell r="C129">
            <v>-217867</v>
          </cell>
        </row>
        <row r="130">
          <cell r="A130" t="str">
            <v>30000037</v>
          </cell>
          <cell r="B130" t="str">
            <v>I/P REVENUE SURGEONS</v>
          </cell>
          <cell r="C130">
            <v>-305</v>
          </cell>
        </row>
        <row r="131">
          <cell r="A131" t="str">
            <v>30000040</v>
          </cell>
          <cell r="B131" t="str">
            <v>I/P REV - ULTRASOUND</v>
          </cell>
          <cell r="C131">
            <v>-874377</v>
          </cell>
        </row>
        <row r="132">
          <cell r="A132" t="str">
            <v>30000041</v>
          </cell>
          <cell r="B132" t="str">
            <v>I/P REV - LAB CLINICAL</v>
          </cell>
          <cell r="C132">
            <v>-3644664.58</v>
          </cell>
        </row>
        <row r="133">
          <cell r="A133" t="str">
            <v>30000042</v>
          </cell>
          <cell r="B133" t="str">
            <v>I/P REVENUE - BLOOD BANK</v>
          </cell>
          <cell r="C133">
            <v>-226162.5</v>
          </cell>
        </row>
        <row r="134">
          <cell r="A134" t="str">
            <v>30000043</v>
          </cell>
          <cell r="B134" t="str">
            <v>I/P REVENUE-ELECTROCARDIOLOGY</v>
          </cell>
          <cell r="C134">
            <v>-202522</v>
          </cell>
        </row>
        <row r="135">
          <cell r="A135" t="str">
            <v>30000044</v>
          </cell>
          <cell r="B135" t="str">
            <v>I/P REV -RADIOLOGY-DIAGNOSTIC</v>
          </cell>
          <cell r="C135">
            <v>-737901</v>
          </cell>
        </row>
        <row r="136">
          <cell r="A136" t="str">
            <v>30000045</v>
          </cell>
          <cell r="B136" t="str">
            <v>I/P REVENUE - CAT SCAN</v>
          </cell>
          <cell r="C136">
            <v>-675860</v>
          </cell>
        </row>
        <row r="137">
          <cell r="A137" t="str">
            <v>30000046</v>
          </cell>
          <cell r="B137" t="str">
            <v>I/P REVENUE - NUCLEAR MEDICINE</v>
          </cell>
          <cell r="C137">
            <v>-100063</v>
          </cell>
        </row>
        <row r="138">
          <cell r="A138" t="str">
            <v>30000047</v>
          </cell>
          <cell r="B138" t="str">
            <v>I/P REVENUE-PHARMACY</v>
          </cell>
          <cell r="C138">
            <v>-1523686.66</v>
          </cell>
        </row>
        <row r="139">
          <cell r="A139" t="str">
            <v>30000048</v>
          </cell>
          <cell r="B139" t="str">
            <v>I/P REVENUE-ANESTHESIOLOGY</v>
          </cell>
          <cell r="C139">
            <v>-114966</v>
          </cell>
        </row>
        <row r="140">
          <cell r="A140" t="str">
            <v>30000049</v>
          </cell>
          <cell r="B140" t="str">
            <v>I/P REVENUE - PHYSICAL THERAPY</v>
          </cell>
          <cell r="C140">
            <v>-491217.08</v>
          </cell>
        </row>
        <row r="141">
          <cell r="A141" t="str">
            <v>30000050</v>
          </cell>
          <cell r="B141" t="str">
            <v>I/P REVENUE - RESPIRATORY THER</v>
          </cell>
          <cell r="C141">
            <v>-2164229</v>
          </cell>
        </row>
        <row r="142">
          <cell r="A142" t="str">
            <v>30000052</v>
          </cell>
          <cell r="B142" t="str">
            <v>I/P REV - OCCUPATIONAL THERAPY</v>
          </cell>
          <cell r="C142">
            <v>-122810.93</v>
          </cell>
        </row>
        <row r="143">
          <cell r="A143" t="str">
            <v>30000096</v>
          </cell>
          <cell r="B143" t="str">
            <v>I/P REVENUE-HOSPITALIST</v>
          </cell>
          <cell r="C143">
            <v>-1140163</v>
          </cell>
        </row>
        <row r="144">
          <cell r="A144" t="str">
            <v>30010018</v>
          </cell>
          <cell r="B144" t="str">
            <v>I/P REV PSYCHIATRY ROCKINGHAM</v>
          </cell>
          <cell r="C144">
            <v>-3622768.55</v>
          </cell>
        </row>
        <row r="145">
          <cell r="A145" t="str">
            <v>30010041</v>
          </cell>
          <cell r="B145" t="str">
            <v>I/P REV PSYCHE LAB</v>
          </cell>
          <cell r="C145">
            <v>0</v>
          </cell>
        </row>
        <row r="146">
          <cell r="A146" t="str">
            <v>30010044</v>
          </cell>
          <cell r="B146" t="str">
            <v>I/P REV PSYCHE XRAY</v>
          </cell>
          <cell r="C146">
            <v>-800</v>
          </cell>
        </row>
        <row r="147">
          <cell r="A147" t="str">
            <v>30010077</v>
          </cell>
          <cell r="B147" t="str">
            <v>I/P REV LAB CLINICAL ROCKINGHA</v>
          </cell>
          <cell r="C147">
            <v>-96654.58</v>
          </cell>
        </row>
        <row r="148">
          <cell r="A148" t="str">
            <v>30010087</v>
          </cell>
          <cell r="B148" t="str">
            <v>I/P REV PHARMACY ROCKINGHAM</v>
          </cell>
          <cell r="C148">
            <v>-305694.25</v>
          </cell>
        </row>
        <row r="149">
          <cell r="A149" t="str">
            <v>30019013</v>
          </cell>
          <cell r="B149" t="str">
            <v>I/P REV LABOR AND DELIVERY</v>
          </cell>
          <cell r="C149">
            <v>-481835</v>
          </cell>
        </row>
        <row r="150">
          <cell r="A150" t="str">
            <v>30050009</v>
          </cell>
          <cell r="B150" t="str">
            <v>I/P REV:M&amp;S SUPPLIES- MED/SURG</v>
          </cell>
          <cell r="C150">
            <v>-253885.17</v>
          </cell>
        </row>
        <row r="151">
          <cell r="A151" t="str">
            <v>30050013</v>
          </cell>
          <cell r="B151" t="str">
            <v>I/P REV:M&amp;S SUPPLIES-OBSTETRIC</v>
          </cell>
          <cell r="C151">
            <v>-97302.14</v>
          </cell>
        </row>
        <row r="152">
          <cell r="A152" t="str">
            <v>30050018</v>
          </cell>
          <cell r="B152" t="str">
            <v>I/P REV:M&amp;S SUPPLIES-PSYCH</v>
          </cell>
          <cell r="C152">
            <v>-98.55</v>
          </cell>
        </row>
        <row r="153">
          <cell r="A153" t="str">
            <v>30050021</v>
          </cell>
          <cell r="B153" t="str">
            <v>I/P REV:M &amp; S SUPPLIES-SURGERY</v>
          </cell>
          <cell r="C153">
            <v>-3018743.74</v>
          </cell>
        </row>
        <row r="154">
          <cell r="A154" t="str">
            <v>30050022</v>
          </cell>
          <cell r="B154" t="str">
            <v>I/P REV:M &amp; S SUPPLIES-RECOVER</v>
          </cell>
          <cell r="C154">
            <v>-1268</v>
          </cell>
        </row>
        <row r="155">
          <cell r="A155" t="str">
            <v>30050023</v>
          </cell>
          <cell r="B155" t="str">
            <v>I/P REV:M&amp;S SUPPLIES-EMERGENCY</v>
          </cell>
          <cell r="C155">
            <v>0</v>
          </cell>
        </row>
        <row r="156">
          <cell r="A156" t="str">
            <v>30050024</v>
          </cell>
          <cell r="B156" t="str">
            <v>I/P REV:M&amp;S SUPPLIES-ONE DAY S</v>
          </cell>
          <cell r="C156">
            <v>-8012.91</v>
          </cell>
        </row>
        <row r="157">
          <cell r="A157" t="str">
            <v>30050028</v>
          </cell>
          <cell r="B157" t="str">
            <v>I/P REV:M&amp;S SUPPLIES-SPC PRCDR</v>
          </cell>
          <cell r="C157">
            <v>-13975.7</v>
          </cell>
        </row>
        <row r="158">
          <cell r="A158" t="str">
            <v>30050029</v>
          </cell>
          <cell r="B158" t="str">
            <v>I/P REV:M&amp;S SUPPLIES-SPC SRVOP</v>
          </cell>
          <cell r="C158">
            <v>-4900.1499999999996</v>
          </cell>
        </row>
        <row r="159">
          <cell r="A159" t="str">
            <v>30050036</v>
          </cell>
          <cell r="B159" t="str">
            <v>I/P REV:M&amp;S SUPPLIES-MRI</v>
          </cell>
          <cell r="C159">
            <v>-2908.25</v>
          </cell>
        </row>
        <row r="160">
          <cell r="A160" t="str">
            <v>30050043</v>
          </cell>
          <cell r="B160" t="str">
            <v>I/P REV:SUPPLIES-ELCTROCARDIOL</v>
          </cell>
          <cell r="C160">
            <v>-198.01</v>
          </cell>
        </row>
        <row r="161">
          <cell r="A161" t="str">
            <v>30050044</v>
          </cell>
          <cell r="B161" t="str">
            <v>I/P REV:SUPPLIES-RADIOLOGY-DIA</v>
          </cell>
          <cell r="C161">
            <v>-76718.350000000006</v>
          </cell>
        </row>
        <row r="162">
          <cell r="A162" t="str">
            <v>30050045</v>
          </cell>
          <cell r="B162" t="str">
            <v>I/P REV:SUPPLIES-CAT SCAN</v>
          </cell>
          <cell r="C162">
            <v>-20.6</v>
          </cell>
        </row>
        <row r="163">
          <cell r="A163" t="str">
            <v>30050047</v>
          </cell>
          <cell r="B163" t="str">
            <v>I/P REV:SUPPLIES- PHARMACY</v>
          </cell>
          <cell r="C163">
            <v>-65657.14</v>
          </cell>
        </row>
        <row r="164">
          <cell r="A164" t="str">
            <v>30050048</v>
          </cell>
          <cell r="B164" t="str">
            <v>I/P REV:SUPPLIES-ANESTHESIOLOG</v>
          </cell>
          <cell r="C164">
            <v>-52334.61</v>
          </cell>
        </row>
        <row r="165">
          <cell r="A165" t="str">
            <v>30050049</v>
          </cell>
          <cell r="B165" t="str">
            <v>I/P REV:SUPPLIES- PHYS THERAPY</v>
          </cell>
          <cell r="C165">
            <v>-247.24</v>
          </cell>
        </row>
        <row r="166">
          <cell r="A166" t="str">
            <v>30050050</v>
          </cell>
          <cell r="B166" t="str">
            <v>I/P REV:SUPPLIES-RESP THERAPY</v>
          </cell>
          <cell r="C166">
            <v>-87112.74</v>
          </cell>
        </row>
        <row r="167">
          <cell r="A167" t="str">
            <v>30050052</v>
          </cell>
          <cell r="B167" t="str">
            <v>I/P REV:SUPPLIES-OCCUPATNL THR</v>
          </cell>
          <cell r="C167">
            <v>-96.46</v>
          </cell>
        </row>
        <row r="168">
          <cell r="A168" t="str">
            <v>30060018</v>
          </cell>
          <cell r="B168" t="str">
            <v>I/P REV SUPPLIES PSYCH ROCKING</v>
          </cell>
          <cell r="C168">
            <v>-14723.5</v>
          </cell>
        </row>
        <row r="169">
          <cell r="A169" t="str">
            <v>30060044</v>
          </cell>
          <cell r="B169" t="str">
            <v>I/P PSYCHE REVENUE</v>
          </cell>
          <cell r="C169">
            <v>-219.45</v>
          </cell>
        </row>
        <row r="170">
          <cell r="A170" t="str">
            <v>30100009</v>
          </cell>
          <cell r="B170" t="str">
            <v>O/P REVENUE-MED-SURG</v>
          </cell>
          <cell r="C170">
            <v>-1096180.69</v>
          </cell>
        </row>
        <row r="171">
          <cell r="A171" t="str">
            <v>30100013</v>
          </cell>
          <cell r="B171" t="str">
            <v>O/P REV OB/GYN</v>
          </cell>
          <cell r="C171">
            <v>-34940.660000000003</v>
          </cell>
        </row>
        <row r="172">
          <cell r="A172" t="str">
            <v>30100015</v>
          </cell>
          <cell r="B172" t="str">
            <v>O/P REVENUE-ENT</v>
          </cell>
          <cell r="C172">
            <v>-925516.59</v>
          </cell>
        </row>
        <row r="173">
          <cell r="A173" t="str">
            <v>30100017</v>
          </cell>
          <cell r="B173" t="str">
            <v>O/P REVENUE</v>
          </cell>
          <cell r="C173">
            <v>-3001478.36</v>
          </cell>
        </row>
        <row r="174">
          <cell r="A174" t="str">
            <v>30100019</v>
          </cell>
          <cell r="B174" t="str">
            <v>O/P REV - PULMONARY REHAB</v>
          </cell>
          <cell r="C174">
            <v>-97064</v>
          </cell>
        </row>
        <row r="175">
          <cell r="A175" t="str">
            <v>30100020</v>
          </cell>
          <cell r="B175" t="str">
            <v>O/P REVENUE - MAMMOGRAPHY</v>
          </cell>
          <cell r="C175">
            <v>-1311615.18</v>
          </cell>
        </row>
        <row r="176">
          <cell r="A176" t="str">
            <v>30100021</v>
          </cell>
          <cell r="B176" t="str">
            <v>O/P REVENUE - SURGICAL SERVICE</v>
          </cell>
          <cell r="C176">
            <v>-5859558.8600000003</v>
          </cell>
        </row>
        <row r="177">
          <cell r="A177" t="str">
            <v>30100022</v>
          </cell>
          <cell r="B177" t="str">
            <v>O/P REVENUE - RECOVERY ROOM</v>
          </cell>
          <cell r="C177">
            <v>-440769.5</v>
          </cell>
        </row>
        <row r="178">
          <cell r="A178" t="str">
            <v>30100023</v>
          </cell>
          <cell r="B178" t="str">
            <v>O/P REVENUE - EMERGENCY ROOM</v>
          </cell>
          <cell r="C178">
            <v>-19057451.469999999</v>
          </cell>
        </row>
        <row r="179">
          <cell r="A179" t="str">
            <v>30100024</v>
          </cell>
          <cell r="B179" t="str">
            <v>O/P REVENUE - ONE DAY SURGERY</v>
          </cell>
          <cell r="C179">
            <v>-780587.35</v>
          </cell>
        </row>
        <row r="180">
          <cell r="A180" t="str">
            <v>30100026</v>
          </cell>
          <cell r="B180" t="str">
            <v>O/P ER SERV PROF FEE</v>
          </cell>
          <cell r="C180">
            <v>-6600274.6699999999</v>
          </cell>
        </row>
        <row r="181">
          <cell r="A181" t="str">
            <v>30100028</v>
          </cell>
          <cell r="B181" t="str">
            <v>O/P REVENUE-ENDOSCOPY PROC.</v>
          </cell>
          <cell r="C181">
            <v>-1932005.29</v>
          </cell>
        </row>
        <row r="182">
          <cell r="A182" t="str">
            <v>30100029</v>
          </cell>
          <cell r="B182" t="str">
            <v>O/P REVENUE-SPECIAL SERVICES</v>
          </cell>
          <cell r="C182">
            <v>-2227174.9700000002</v>
          </cell>
        </row>
        <row r="183">
          <cell r="A183" t="str">
            <v>30100036</v>
          </cell>
          <cell r="B183" t="str">
            <v>O/P REV - MRI</v>
          </cell>
          <cell r="C183">
            <v>-2997569.79</v>
          </cell>
        </row>
        <row r="184">
          <cell r="A184" t="str">
            <v>30100037</v>
          </cell>
          <cell r="B184" t="str">
            <v>O/P REVENUE</v>
          </cell>
          <cell r="C184">
            <v>-2373940</v>
          </cell>
        </row>
        <row r="185">
          <cell r="A185" t="str">
            <v>30100040</v>
          </cell>
          <cell r="B185" t="str">
            <v>O/P REV - ULTRASOUND</v>
          </cell>
          <cell r="C185">
            <v>-4492221.28</v>
          </cell>
        </row>
        <row r="186">
          <cell r="A186" t="str">
            <v>30100041</v>
          </cell>
          <cell r="B186" t="str">
            <v>O/P REV-LAB CLINICAL</v>
          </cell>
          <cell r="C186">
            <v>-18232579.989999998</v>
          </cell>
        </row>
        <row r="187">
          <cell r="A187" t="str">
            <v>30100042</v>
          </cell>
          <cell r="B187" t="str">
            <v>O/P REVENUE-BLOOD BANK</v>
          </cell>
          <cell r="C187">
            <v>-360589.7</v>
          </cell>
        </row>
        <row r="188">
          <cell r="A188" t="str">
            <v>30100043</v>
          </cell>
          <cell r="B188" t="str">
            <v>O/P REV - ELECTROCARDIOLOGY</v>
          </cell>
          <cell r="C188">
            <v>-1495245</v>
          </cell>
        </row>
        <row r="189">
          <cell r="A189" t="str">
            <v>30100044</v>
          </cell>
          <cell r="B189" t="str">
            <v>O/P REV - RADIOLOGY-DIAG:IN-HS</v>
          </cell>
          <cell r="C189">
            <v>-4647772.57</v>
          </cell>
        </row>
        <row r="190">
          <cell r="A190" t="str">
            <v>30100045</v>
          </cell>
          <cell r="B190" t="str">
            <v>O/P REVENUE - CAT SCAN</v>
          </cell>
          <cell r="C190">
            <v>-11084014.52</v>
          </cell>
        </row>
        <row r="191">
          <cell r="A191" t="str">
            <v>30100046</v>
          </cell>
          <cell r="B191" t="str">
            <v>O/P REVENUE- NUCLEAR MEDICINE</v>
          </cell>
          <cell r="C191">
            <v>-1091340.73</v>
          </cell>
        </row>
        <row r="192">
          <cell r="A192" t="str">
            <v>30100047</v>
          </cell>
          <cell r="B192" t="str">
            <v>O/P REVENUE - PHARMACY</v>
          </cell>
          <cell r="C192">
            <v>-6341330.3300000001</v>
          </cell>
        </row>
        <row r="193">
          <cell r="A193" t="str">
            <v>30100048</v>
          </cell>
          <cell r="B193" t="str">
            <v>O/P REVENUE - ANESTHESIOLOGY</v>
          </cell>
          <cell r="C193">
            <v>-480564</v>
          </cell>
        </row>
        <row r="194">
          <cell r="A194" t="str">
            <v>30100049</v>
          </cell>
          <cell r="B194" t="str">
            <v>O/P REVENUE - PHYSICAL THERAPY</v>
          </cell>
          <cell r="C194">
            <v>-1396280.84</v>
          </cell>
        </row>
        <row r="195">
          <cell r="A195" t="str">
            <v>30100050</v>
          </cell>
          <cell r="B195" t="str">
            <v>O/P REVENUE-RESP THERAPY</v>
          </cell>
          <cell r="C195">
            <v>-762813.4</v>
          </cell>
        </row>
        <row r="196">
          <cell r="A196" t="str">
            <v>30100052</v>
          </cell>
          <cell r="B196" t="str">
            <v>O/P REV - OCCUPATIONAL THERAPY</v>
          </cell>
          <cell r="C196">
            <v>-234774.95</v>
          </cell>
        </row>
        <row r="197">
          <cell r="A197" t="str">
            <v>30100058</v>
          </cell>
          <cell r="B197" t="str">
            <v>O/P REVENUE - ANES. PHYSICIANS</v>
          </cell>
          <cell r="C197">
            <v>-1476187</v>
          </cell>
        </row>
        <row r="198">
          <cell r="A198" t="str">
            <v>30100084</v>
          </cell>
          <cell r="B198" t="str">
            <v>O/P REVENUE PT BF</v>
          </cell>
          <cell r="C198">
            <v>-440080</v>
          </cell>
        </row>
        <row r="199">
          <cell r="A199" t="str">
            <v>30105017</v>
          </cell>
          <cell r="B199" t="str">
            <v>O/P OTHER PROF SVC</v>
          </cell>
          <cell r="C199">
            <v>-1666365</v>
          </cell>
        </row>
        <row r="200">
          <cell r="A200" t="str">
            <v>30110058</v>
          </cell>
          <cell r="B200" t="str">
            <v>I/P REVENUE - ANES PHYSICIANS</v>
          </cell>
          <cell r="C200">
            <v>-76418</v>
          </cell>
        </row>
        <row r="201">
          <cell r="A201" t="str">
            <v>30110084</v>
          </cell>
          <cell r="B201" t="str">
            <v>O/P REV PHYSICAL THERAPY ROCKI</v>
          </cell>
          <cell r="C201">
            <v>-113319.05</v>
          </cell>
        </row>
        <row r="202">
          <cell r="A202" t="str">
            <v>30119013</v>
          </cell>
          <cell r="B202" t="str">
            <v>O/P REV LABOR AND DELIVERY</v>
          </cell>
          <cell r="C202">
            <v>-49577</v>
          </cell>
        </row>
        <row r="203">
          <cell r="A203" t="str">
            <v>30150009</v>
          </cell>
          <cell r="B203" t="str">
            <v>O/P REV:M&amp;S SUPPLIES-MED/SURG</v>
          </cell>
          <cell r="C203">
            <v>-34814.67</v>
          </cell>
        </row>
        <row r="204">
          <cell r="A204" t="str">
            <v>30150013</v>
          </cell>
          <cell r="B204" t="str">
            <v>O/P REV:M&amp;S SUPPLIES-OBSTETRIC</v>
          </cell>
          <cell r="C204">
            <v>-18852.919999999998</v>
          </cell>
        </row>
        <row r="205">
          <cell r="A205" t="str">
            <v>30150017</v>
          </cell>
          <cell r="B205" t="str">
            <v>O/P REV: OUTSIDE CONSULTING</v>
          </cell>
          <cell r="C205">
            <v>-72.650000000000006</v>
          </cell>
        </row>
        <row r="206">
          <cell r="A206" t="str">
            <v>30150018</v>
          </cell>
          <cell r="B206" t="str">
            <v>O/P REV:M&amp;S SUPPLIES</v>
          </cell>
          <cell r="C206">
            <v>-103.85</v>
          </cell>
        </row>
        <row r="207">
          <cell r="A207" t="str">
            <v>30150019</v>
          </cell>
          <cell r="B207" t="str">
            <v>O/P REV:M&amp;S SUPPLIES-PULM REHA</v>
          </cell>
          <cell r="C207">
            <v>-264.55</v>
          </cell>
        </row>
        <row r="208">
          <cell r="A208" t="str">
            <v>30150020</v>
          </cell>
          <cell r="B208" t="str">
            <v>O/P REV: M&amp;S SUPPLIES - MAMMO</v>
          </cell>
          <cell r="C208">
            <v>-1963.8</v>
          </cell>
        </row>
        <row r="209">
          <cell r="A209" t="str">
            <v>30150021</v>
          </cell>
          <cell r="B209" t="str">
            <v>O/P REV:M &amp; S SUPPLIES-SURGERY</v>
          </cell>
          <cell r="C209">
            <v>-2622751.7599999998</v>
          </cell>
        </row>
        <row r="210">
          <cell r="A210" t="str">
            <v>30150022</v>
          </cell>
          <cell r="B210" t="str">
            <v>O/P REV:M &amp; S SUPPLIES-RECOVER</v>
          </cell>
          <cell r="C210">
            <v>-3055.53</v>
          </cell>
        </row>
        <row r="211">
          <cell r="A211" t="str">
            <v>30150023</v>
          </cell>
          <cell r="B211" t="str">
            <v>O/P REV:M&amp;S SUPPLIES-EMERGENCY</v>
          </cell>
          <cell r="C211">
            <v>-533600.91</v>
          </cell>
        </row>
        <row r="212">
          <cell r="A212" t="str">
            <v>30150024</v>
          </cell>
          <cell r="B212" t="str">
            <v>O/P REV:M&amp;S SUPPLIES-ONE DAY S</v>
          </cell>
          <cell r="C212">
            <v>-88437.59</v>
          </cell>
        </row>
        <row r="213">
          <cell r="A213" t="str">
            <v>30150028</v>
          </cell>
          <cell r="B213" t="str">
            <v>O/P REV:M&amp;S SUPPLIES-SPC PRCDR</v>
          </cell>
          <cell r="C213">
            <v>-345326.56</v>
          </cell>
        </row>
        <row r="214">
          <cell r="A214" t="str">
            <v>30150029</v>
          </cell>
          <cell r="B214" t="str">
            <v>O/P REV:M&amp;S SUPPLIES-SPC SRVOP</v>
          </cell>
          <cell r="C214">
            <v>-65933.08</v>
          </cell>
        </row>
        <row r="215">
          <cell r="A215" t="str">
            <v>30150036</v>
          </cell>
          <cell r="B215" t="str">
            <v>O/P REV:M&amp;S SUPPLIES-MRI</v>
          </cell>
          <cell r="C215">
            <v>-8848.15</v>
          </cell>
        </row>
        <row r="216">
          <cell r="A216" t="str">
            <v>30150041</v>
          </cell>
          <cell r="B216" t="str">
            <v>O/P REV:M&amp;S SUPPLIES-LAB-CLNCL</v>
          </cell>
          <cell r="C216">
            <v>-1040</v>
          </cell>
        </row>
        <row r="217">
          <cell r="A217" t="str">
            <v>30150043</v>
          </cell>
          <cell r="B217" t="str">
            <v>O/P REV:SUPPLIES-ELECTROCARDIO</v>
          </cell>
          <cell r="C217">
            <v>-6676.55</v>
          </cell>
        </row>
        <row r="218">
          <cell r="A218" t="str">
            <v>30150044</v>
          </cell>
          <cell r="B218" t="str">
            <v>O/P REV:SUPPLIES-RADIOLOGY-DIA</v>
          </cell>
          <cell r="C218">
            <v>-659231.81999999995</v>
          </cell>
        </row>
        <row r="219">
          <cell r="A219" t="str">
            <v>30150045</v>
          </cell>
          <cell r="B219" t="str">
            <v>O/P REV:SUPPLIES-CAT SCAN</v>
          </cell>
          <cell r="C219">
            <v>-435.5</v>
          </cell>
        </row>
        <row r="220">
          <cell r="A220" t="str">
            <v>30150047</v>
          </cell>
          <cell r="B220" t="str">
            <v>O/P REV:SUPPLIES- PHARMACY</v>
          </cell>
          <cell r="C220">
            <v>-112719.32</v>
          </cell>
        </row>
        <row r="221">
          <cell r="A221" t="str">
            <v>30150048</v>
          </cell>
          <cell r="B221" t="str">
            <v>O/P REV:SUPPLIES-ANESTHESIOLOG</v>
          </cell>
          <cell r="C221">
            <v>-81381.13</v>
          </cell>
        </row>
        <row r="222">
          <cell r="A222" t="str">
            <v>30150049</v>
          </cell>
          <cell r="B222" t="str">
            <v>O/P REV:SUPPLIES-PHYS THERAPY</v>
          </cell>
          <cell r="C222">
            <v>-6079.48</v>
          </cell>
        </row>
        <row r="223">
          <cell r="A223" t="str">
            <v>30150050</v>
          </cell>
          <cell r="B223" t="str">
            <v>O/P REV:SUPPLIES-RESP THERAPY</v>
          </cell>
          <cell r="C223">
            <v>-70586.460000000006</v>
          </cell>
        </row>
        <row r="224">
          <cell r="A224" t="str">
            <v>30150078</v>
          </cell>
          <cell r="B224" t="str">
            <v>O/P SUPPLIES - URGENT CARE</v>
          </cell>
          <cell r="C224">
            <v>0</v>
          </cell>
        </row>
        <row r="225">
          <cell r="A225" t="str">
            <v>30150084</v>
          </cell>
          <cell r="B225" t="str">
            <v>O/P SUPPLIES - BF PT</v>
          </cell>
          <cell r="C225">
            <v>-532.78</v>
          </cell>
        </row>
        <row r="226">
          <cell r="A226" t="str">
            <v>40012009</v>
          </cell>
          <cell r="B226" t="str">
            <v>STAFF/CLERICAL MSU</v>
          </cell>
          <cell r="C226">
            <v>614.01</v>
          </cell>
        </row>
        <row r="227">
          <cell r="A227" t="str">
            <v>40012013</v>
          </cell>
          <cell r="B227" t="str">
            <v>STAFF/CLERICAL CHILDBIRTH</v>
          </cell>
          <cell r="C227">
            <v>6450.17</v>
          </cell>
        </row>
        <row r="228">
          <cell r="A228" t="str">
            <v>40012018</v>
          </cell>
          <cell r="B228" t="str">
            <v>STAFF/CLERICAL WINDHAM CTR</v>
          </cell>
          <cell r="C228">
            <v>24235.7</v>
          </cell>
        </row>
        <row r="229">
          <cell r="A229" t="str">
            <v>40012023</v>
          </cell>
          <cell r="B229" t="str">
            <v>STAFF/CLERICAL ER</v>
          </cell>
          <cell r="C229">
            <v>29420.2</v>
          </cell>
        </row>
        <row r="230">
          <cell r="A230" t="str">
            <v>40012037</v>
          </cell>
          <cell r="B230" t="str">
            <v>STAFF/CLERICAL/SURGICAL</v>
          </cell>
          <cell r="C230">
            <v>930.68</v>
          </cell>
        </row>
        <row r="231">
          <cell r="A231" t="str">
            <v>40012060</v>
          </cell>
          <cell r="B231" t="str">
            <v>STAFF/CLERICAL ADM</v>
          </cell>
          <cell r="C231">
            <v>284143</v>
          </cell>
        </row>
        <row r="232">
          <cell r="A232" t="str">
            <v>40012061</v>
          </cell>
          <cell r="B232" t="str">
            <v>STAFF/CLERICAL-HR</v>
          </cell>
          <cell r="C232">
            <v>206417</v>
          </cell>
        </row>
        <row r="233">
          <cell r="A233" t="str">
            <v>40012062</v>
          </cell>
          <cell r="B233" t="str">
            <v>STAFF/CLERICAL-QR</v>
          </cell>
          <cell r="C233">
            <v>307305</v>
          </cell>
        </row>
        <row r="234">
          <cell r="A234" t="str">
            <v>40012065</v>
          </cell>
          <cell r="B234" t="str">
            <v>STAFF/CLERICAL PUBLIC RELATI</v>
          </cell>
          <cell r="C234">
            <v>75160</v>
          </cell>
        </row>
        <row r="235">
          <cell r="A235" t="str">
            <v>40012069</v>
          </cell>
          <cell r="B235" t="str">
            <v>STAFF/CLERICAL-PRACTICE OP</v>
          </cell>
          <cell r="C235">
            <v>45025</v>
          </cell>
        </row>
        <row r="236">
          <cell r="A236" t="str">
            <v>40012080</v>
          </cell>
          <cell r="B236" t="str">
            <v>STAFF/CLERICAL</v>
          </cell>
          <cell r="C236">
            <v>735.75</v>
          </cell>
        </row>
        <row r="237">
          <cell r="A237" t="str">
            <v>40012083</v>
          </cell>
          <cell r="B237" t="str">
            <v>STAFF/CLERICAL-ENG</v>
          </cell>
          <cell r="C237">
            <v>298713</v>
          </cell>
        </row>
        <row r="238">
          <cell r="A238" t="str">
            <v>40012089</v>
          </cell>
          <cell r="B238" t="str">
            <v>STAFF/CLERICAL REGISTRATION</v>
          </cell>
          <cell r="C238">
            <v>8102</v>
          </cell>
        </row>
        <row r="239">
          <cell r="A239" t="str">
            <v>40012090</v>
          </cell>
          <cell r="B239" t="str">
            <v>CLERICAL-OTHER ADMIN</v>
          </cell>
          <cell r="C239">
            <v>112821</v>
          </cell>
        </row>
        <row r="240">
          <cell r="A240" t="str">
            <v>40012091</v>
          </cell>
          <cell r="B240" t="str">
            <v>STAFF/CLERICAL-MMIS</v>
          </cell>
          <cell r="C240">
            <v>264797</v>
          </cell>
        </row>
        <row r="241">
          <cell r="A241" t="str">
            <v>40012092</v>
          </cell>
          <cell r="B241" t="str">
            <v>STAFF/CLERICAL-ACCT</v>
          </cell>
          <cell r="C241">
            <v>423197</v>
          </cell>
        </row>
        <row r="242">
          <cell r="A242" t="str">
            <v>40012093</v>
          </cell>
          <cell r="B242" t="str">
            <v>STAFF/CLERICAL-FISCAL ADM</v>
          </cell>
          <cell r="C242">
            <v>232384</v>
          </cell>
        </row>
        <row r="243">
          <cell r="A243" t="str">
            <v>40012097</v>
          </cell>
          <cell r="B243" t="str">
            <v>CLERICAL/ VOLUNTEERS</v>
          </cell>
          <cell r="C243">
            <v>132538</v>
          </cell>
        </row>
        <row r="244">
          <cell r="A244" t="str">
            <v>40015002</v>
          </cell>
          <cell r="B244" t="str">
            <v>OTHER EMP CLASS-RMG</v>
          </cell>
          <cell r="C244">
            <v>0</v>
          </cell>
        </row>
        <row r="245">
          <cell r="A245" t="str">
            <v>40015008</v>
          </cell>
          <cell r="B245" t="str">
            <v>OTHER EMP CLASS-PAT CARE SVCS.</v>
          </cell>
          <cell r="C245">
            <v>145675.89000000001</v>
          </cell>
        </row>
        <row r="246">
          <cell r="A246" t="str">
            <v>40015009</v>
          </cell>
          <cell r="B246" t="str">
            <v>OTHER EMP. CLASS-MED/SURG I</v>
          </cell>
          <cell r="C246">
            <v>3050017.85</v>
          </cell>
        </row>
        <row r="247">
          <cell r="A247" t="str">
            <v>40015013</v>
          </cell>
          <cell r="B247" t="str">
            <v>OTHER EMP. CLASS-OBSTETRICS</v>
          </cell>
          <cell r="C247">
            <v>967183.54</v>
          </cell>
        </row>
        <row r="248">
          <cell r="A248" t="str">
            <v>40015015</v>
          </cell>
          <cell r="B248" t="str">
            <v>OTHER EMP. CLASS - ENT</v>
          </cell>
          <cell r="C248">
            <v>78322.8</v>
          </cell>
        </row>
        <row r="249">
          <cell r="A249" t="str">
            <v>40015017</v>
          </cell>
          <cell r="B249" t="str">
            <v>OTHER EMPL CLASS-CVOSM</v>
          </cell>
          <cell r="C249">
            <v>401240.44</v>
          </cell>
        </row>
        <row r="250">
          <cell r="A250" t="str">
            <v>40015018</v>
          </cell>
          <cell r="B250" t="str">
            <v>OTHER EMP CLASS-RMH-PSYCHIATRY</v>
          </cell>
          <cell r="C250">
            <v>1577926.72</v>
          </cell>
        </row>
        <row r="251">
          <cell r="A251" t="str">
            <v>40015019</v>
          </cell>
          <cell r="B251" t="str">
            <v>OTHER EMP. CLASS-PULM REHAB</v>
          </cell>
          <cell r="C251">
            <v>55588.83</v>
          </cell>
        </row>
        <row r="252">
          <cell r="A252" t="str">
            <v>40015020</v>
          </cell>
          <cell r="B252" t="str">
            <v>OTHER EMP. CLASS - MAMMO</v>
          </cell>
          <cell r="C252">
            <v>275372.94</v>
          </cell>
        </row>
        <row r="253">
          <cell r="A253" t="str">
            <v>40015021</v>
          </cell>
          <cell r="B253" t="str">
            <v>OTHER EMP. CLASS-SURGICAL SVC</v>
          </cell>
          <cell r="C253">
            <v>756982.92</v>
          </cell>
        </row>
        <row r="254">
          <cell r="A254" t="str">
            <v>40015022</v>
          </cell>
          <cell r="B254" t="str">
            <v>OTHER EMP. CLASS-RECOVERY RM</v>
          </cell>
          <cell r="C254">
            <v>120943.76</v>
          </cell>
        </row>
        <row r="255">
          <cell r="A255" t="str">
            <v>40015023</v>
          </cell>
          <cell r="B255" t="str">
            <v>OTHER EMP. CLASS-EMERGENCY SVC</v>
          </cell>
          <cell r="C255">
            <v>1925406.23</v>
          </cell>
        </row>
        <row r="256">
          <cell r="A256" t="str">
            <v>40015024</v>
          </cell>
          <cell r="B256" t="str">
            <v>OTHER EMP. CLASS-ONE DAY SRGY</v>
          </cell>
          <cell r="C256">
            <v>395294.92</v>
          </cell>
        </row>
        <row r="257">
          <cell r="A257" t="str">
            <v>40015027</v>
          </cell>
          <cell r="B257" t="str">
            <v>OTHER EMP. CLASS-CENTRAL SVC</v>
          </cell>
          <cell r="C257">
            <v>56467.79</v>
          </cell>
        </row>
        <row r="258">
          <cell r="A258" t="str">
            <v>40015028</v>
          </cell>
          <cell r="B258" t="str">
            <v>OTHER EMP CLASS SPEC PROCEDURE</v>
          </cell>
          <cell r="C258">
            <v>298835.87</v>
          </cell>
        </row>
        <row r="259">
          <cell r="A259" t="str">
            <v>40015029</v>
          </cell>
          <cell r="B259" t="str">
            <v>OTHER EMP.CLASS-SPEC.SERVICES</v>
          </cell>
          <cell r="C259">
            <v>216416.17</v>
          </cell>
        </row>
        <row r="260">
          <cell r="A260" t="str">
            <v>40015036</v>
          </cell>
          <cell r="B260" t="str">
            <v>OTHER EMP CLASS MRI</v>
          </cell>
          <cell r="C260">
            <v>176772.47</v>
          </cell>
        </row>
        <row r="261">
          <cell r="A261" t="str">
            <v>40015037</v>
          </cell>
          <cell r="B261" t="str">
            <v>OTHER EMP CLASS</v>
          </cell>
          <cell r="C261">
            <v>143966.79</v>
          </cell>
        </row>
        <row r="262">
          <cell r="A262" t="str">
            <v>40015040</v>
          </cell>
          <cell r="B262" t="str">
            <v>OTHER EMP CLASS-ULTRASOUND</v>
          </cell>
          <cell r="C262">
            <v>316837</v>
          </cell>
        </row>
        <row r="263">
          <cell r="A263" t="str">
            <v>40015041</v>
          </cell>
          <cell r="B263" t="str">
            <v>OTHER EMPL CLASS-LAB</v>
          </cell>
          <cell r="C263">
            <v>1243792.45</v>
          </cell>
        </row>
        <row r="264">
          <cell r="A264" t="str">
            <v>40015044</v>
          </cell>
          <cell r="B264" t="str">
            <v>OTHER EMP. CLASS-RADIOLOGY</v>
          </cell>
          <cell r="C264">
            <v>788861.11</v>
          </cell>
        </row>
        <row r="265">
          <cell r="A265" t="str">
            <v>40015045</v>
          </cell>
          <cell r="B265" t="str">
            <v>OTHER EMP CLASS-CATSCAN</v>
          </cell>
          <cell r="C265">
            <v>271701.01</v>
          </cell>
        </row>
        <row r="266">
          <cell r="A266" t="str">
            <v>40015046</v>
          </cell>
          <cell r="B266" t="str">
            <v>OTHER EMP. CLASS-NUCLEAR MED</v>
          </cell>
          <cell r="C266">
            <v>82105.149999999994</v>
          </cell>
        </row>
        <row r="267">
          <cell r="A267" t="str">
            <v>40015047</v>
          </cell>
          <cell r="B267" t="str">
            <v>OTHER EMP. CLASS-PHARMACY</v>
          </cell>
          <cell r="C267">
            <v>799912.39</v>
          </cell>
        </row>
        <row r="268">
          <cell r="A268" t="str">
            <v>40015048</v>
          </cell>
          <cell r="B268" t="str">
            <v>OTHER EMP. CLASS-ANESTH</v>
          </cell>
          <cell r="C268">
            <v>50391.08</v>
          </cell>
        </row>
        <row r="269">
          <cell r="A269" t="str">
            <v>40015049</v>
          </cell>
          <cell r="B269" t="str">
            <v>OTHER EMP. CLASS-PHY THERAPY</v>
          </cell>
          <cell r="C269">
            <v>528402.96</v>
          </cell>
        </row>
        <row r="270">
          <cell r="A270" t="str">
            <v>40015050</v>
          </cell>
          <cell r="B270" t="str">
            <v>OTHER EMP. CLASS-RESP THPY</v>
          </cell>
          <cell r="C270">
            <v>400306.54</v>
          </cell>
        </row>
        <row r="271">
          <cell r="A271" t="str">
            <v>40015052</v>
          </cell>
          <cell r="B271" t="str">
            <v>OTHER EMP CLASS-OCCP THERAPY</v>
          </cell>
          <cell r="C271">
            <v>58822.43</v>
          </cell>
        </row>
        <row r="272">
          <cell r="A272" t="str">
            <v>40015054</v>
          </cell>
          <cell r="B272" t="str">
            <v>OTHER EMP. CLASS-SOCIAL SERV</v>
          </cell>
          <cell r="C272">
            <v>62605.07</v>
          </cell>
        </row>
        <row r="273">
          <cell r="A273" t="str">
            <v>40015055</v>
          </cell>
          <cell r="B273" t="str">
            <v>OTHER EMP CLASS</v>
          </cell>
          <cell r="C273">
            <v>209696.81</v>
          </cell>
        </row>
        <row r="274">
          <cell r="A274" t="str">
            <v>40015057</v>
          </cell>
          <cell r="B274" t="str">
            <v>OTHER EMP. CLASS-MED RECORDS</v>
          </cell>
          <cell r="C274">
            <v>220650.11</v>
          </cell>
        </row>
        <row r="275">
          <cell r="A275" t="str">
            <v>40015062</v>
          </cell>
          <cell r="B275" t="str">
            <v>OTHER EMP CLASSES-QUALITY ASR</v>
          </cell>
          <cell r="C275">
            <v>176614.17</v>
          </cell>
        </row>
        <row r="276">
          <cell r="A276" t="str">
            <v>40015063</v>
          </cell>
          <cell r="B276" t="str">
            <v>OTHER EMP. CLASS-COMMUNICATION</v>
          </cell>
          <cell r="C276">
            <v>97874.33</v>
          </cell>
        </row>
        <row r="277">
          <cell r="A277" t="str">
            <v>40015064</v>
          </cell>
          <cell r="B277" t="str">
            <v>OTHER EMP. CLASS-PUR &amp; STORE</v>
          </cell>
          <cell r="C277">
            <v>170440.95</v>
          </cell>
        </row>
        <row r="278">
          <cell r="A278" t="str">
            <v>40015069</v>
          </cell>
          <cell r="B278" t="str">
            <v>OTHER EMPL CLASS-PRACTICE OPER</v>
          </cell>
          <cell r="C278">
            <v>101149.87</v>
          </cell>
        </row>
        <row r="279">
          <cell r="A279" t="str">
            <v>40015072</v>
          </cell>
          <cell r="B279" t="str">
            <v>OTHER EMP CLASS-RMH-MED RECORD</v>
          </cell>
          <cell r="C279">
            <v>45940.54</v>
          </cell>
        </row>
        <row r="280">
          <cell r="A280" t="str">
            <v>40015073</v>
          </cell>
          <cell r="B280" t="str">
            <v>OTHER EMP. CLASS-DAYCARE SPFLD</v>
          </cell>
          <cell r="C280">
            <v>508554.8</v>
          </cell>
        </row>
        <row r="281">
          <cell r="A281" t="str">
            <v>40015076</v>
          </cell>
          <cell r="B281" t="str">
            <v>OTHER EMP. CLASS-ED/HOSP WIDE</v>
          </cell>
          <cell r="C281">
            <v>276174.52</v>
          </cell>
        </row>
        <row r="282">
          <cell r="A282" t="str">
            <v>40015080</v>
          </cell>
          <cell r="B282" t="str">
            <v>OTHER EMP. CLASS-DIETARY SER</v>
          </cell>
          <cell r="C282">
            <v>505887.06</v>
          </cell>
        </row>
        <row r="283">
          <cell r="A283" t="str">
            <v>40015084</v>
          </cell>
          <cell r="B283" t="str">
            <v>OTHER EMP CLASs-RMH-PHYS THRP</v>
          </cell>
          <cell r="C283">
            <v>121059.95</v>
          </cell>
        </row>
        <row r="284">
          <cell r="A284" t="str">
            <v>40015085</v>
          </cell>
          <cell r="B284" t="str">
            <v>OTHER EMP. CLASS-HSKP SERVICES</v>
          </cell>
          <cell r="C284">
            <v>495285.17</v>
          </cell>
        </row>
        <row r="285">
          <cell r="A285" t="str">
            <v>40015086</v>
          </cell>
          <cell r="B285" t="str">
            <v>OTHER EMP. CLASS-LAUNDRY/LINEN</v>
          </cell>
          <cell r="C285">
            <v>31218.05</v>
          </cell>
        </row>
        <row r="286">
          <cell r="A286" t="str">
            <v>40015089</v>
          </cell>
          <cell r="B286" t="str">
            <v>OTHER EMP. CLASS-OUTPT REG</v>
          </cell>
          <cell r="C286">
            <v>359630.41</v>
          </cell>
        </row>
        <row r="287">
          <cell r="A287" t="str">
            <v>40015090</v>
          </cell>
          <cell r="B287" t="str">
            <v>OTHER EMP. CLASS-PATIENT ACCT</v>
          </cell>
          <cell r="C287">
            <v>222502.09</v>
          </cell>
        </row>
        <row r="288">
          <cell r="A288" t="str">
            <v>40015091</v>
          </cell>
          <cell r="B288" t="str">
            <v>OTHER EMP. CLASS-DATA PROCESS</v>
          </cell>
          <cell r="C288">
            <v>209120.19</v>
          </cell>
        </row>
        <row r="289">
          <cell r="A289" t="str">
            <v>40020035</v>
          </cell>
          <cell r="B289" t="str">
            <v>TUITION REIMBURSE-EMP BENEFITS</v>
          </cell>
          <cell r="C289">
            <v>6000</v>
          </cell>
        </row>
        <row r="290">
          <cell r="A290" t="str">
            <v>40021035</v>
          </cell>
          <cell r="B290" t="str">
            <v>FICA-EMPLOYEE BENEFITS</v>
          </cell>
          <cell r="C290">
            <v>1871657.78</v>
          </cell>
        </row>
        <row r="291">
          <cell r="A291" t="str">
            <v>40022035</v>
          </cell>
          <cell r="B291" t="str">
            <v>SUI AND FUI-EMPLOYEE BENEFITS</v>
          </cell>
          <cell r="C291">
            <v>16643.349999999999</v>
          </cell>
        </row>
        <row r="292">
          <cell r="A292" t="str">
            <v>40023035</v>
          </cell>
          <cell r="B292" t="str">
            <v>GROUP HEALTH INS.-EMP BENE</v>
          </cell>
          <cell r="C292">
            <v>4023630.05</v>
          </cell>
        </row>
        <row r="293">
          <cell r="A293" t="str">
            <v>40024035</v>
          </cell>
          <cell r="B293" t="str">
            <v>DENTAL INSURANCE-EMPLOYEE BENE</v>
          </cell>
          <cell r="C293">
            <v>29480.7</v>
          </cell>
        </row>
        <row r="294">
          <cell r="A294" t="str">
            <v>40025035</v>
          </cell>
          <cell r="B294" t="str">
            <v>PENSION AND RETIRE-EMP BENEFIT</v>
          </cell>
          <cell r="C294">
            <v>358780.15</v>
          </cell>
        </row>
        <row r="295">
          <cell r="A295" t="str">
            <v>40026035</v>
          </cell>
          <cell r="B295" t="str">
            <v>WORKMENS COMP INS-EMP BENEFITS</v>
          </cell>
          <cell r="C295">
            <v>397527.76</v>
          </cell>
        </row>
        <row r="296">
          <cell r="A296" t="str">
            <v>40027035</v>
          </cell>
          <cell r="B296" t="str">
            <v>LIFE INSURANCE-EMP BENEFITS</v>
          </cell>
          <cell r="C296">
            <v>15154</v>
          </cell>
        </row>
        <row r="297">
          <cell r="A297" t="str">
            <v>40028017</v>
          </cell>
          <cell r="B297" t="str">
            <v>DISABILITY INS.</v>
          </cell>
          <cell r="C297">
            <v>200.93</v>
          </cell>
        </row>
        <row r="298">
          <cell r="A298" t="str">
            <v>40028035</v>
          </cell>
          <cell r="B298" t="str">
            <v>DISABILITY INSURANCE-EMP BENE</v>
          </cell>
          <cell r="C298">
            <v>100938.32</v>
          </cell>
        </row>
        <row r="299">
          <cell r="A299" t="str">
            <v>40029035</v>
          </cell>
          <cell r="B299" t="str">
            <v>EMP BENEFITS NON PAY-EMP BENE</v>
          </cell>
          <cell r="C299">
            <v>105004.53</v>
          </cell>
        </row>
        <row r="300">
          <cell r="A300" t="str">
            <v>40030026</v>
          </cell>
          <cell r="B300" t="str">
            <v>LOCUMS</v>
          </cell>
          <cell r="C300">
            <v>642435.5</v>
          </cell>
        </row>
        <row r="301">
          <cell r="A301" t="str">
            <v>40030029</v>
          </cell>
          <cell r="B301" t="str">
            <v>LOCUM EXPENSE</v>
          </cell>
          <cell r="C301">
            <v>146347.65</v>
          </cell>
        </row>
        <row r="302">
          <cell r="A302" t="str">
            <v>40030037</v>
          </cell>
          <cell r="B302" t="str">
            <v>LOCUMS - SURGERY</v>
          </cell>
          <cell r="C302">
            <v>89662.82</v>
          </cell>
        </row>
        <row r="303">
          <cell r="A303" t="str">
            <v>40030041</v>
          </cell>
          <cell r="B303" t="str">
            <v>LOCUMS</v>
          </cell>
          <cell r="C303">
            <v>121760.98</v>
          </cell>
        </row>
        <row r="304">
          <cell r="A304" t="str">
            <v>40030048</v>
          </cell>
          <cell r="B304" t="str">
            <v>LOCUM EXPENSE</v>
          </cell>
          <cell r="C304">
            <v>0</v>
          </cell>
        </row>
        <row r="305">
          <cell r="A305" t="str">
            <v>40030058</v>
          </cell>
          <cell r="B305" t="str">
            <v>LOCUM EXPENSE</v>
          </cell>
          <cell r="C305">
            <v>754850.97</v>
          </cell>
        </row>
        <row r="306">
          <cell r="A306" t="str">
            <v>40030060</v>
          </cell>
          <cell r="B306" t="str">
            <v>LOCUM EXPENSE</v>
          </cell>
          <cell r="C306">
            <v>252891.09</v>
          </cell>
        </row>
        <row r="307">
          <cell r="A307" t="str">
            <v>40030069</v>
          </cell>
          <cell r="B307" t="str">
            <v>LOCUM EXPENSE</v>
          </cell>
          <cell r="C307">
            <v>28473.52</v>
          </cell>
        </row>
        <row r="308">
          <cell r="A308" t="str">
            <v>40030096</v>
          </cell>
          <cell r="B308" t="str">
            <v>LOCUM EXPENSE</v>
          </cell>
          <cell r="C308">
            <v>21600</v>
          </cell>
        </row>
        <row r="309">
          <cell r="A309" t="str">
            <v>40031002</v>
          </cell>
          <cell r="B309" t="str">
            <v>PHYSICIAN FEES-RMG</v>
          </cell>
          <cell r="C309">
            <v>0</v>
          </cell>
        </row>
        <row r="310">
          <cell r="A310" t="str">
            <v>40031015</v>
          </cell>
          <cell r="B310" t="str">
            <v>PHYSICIAN FEES - ENT</v>
          </cell>
          <cell r="C310">
            <v>348946.95</v>
          </cell>
        </row>
        <row r="311">
          <cell r="A311" t="str">
            <v>40031017</v>
          </cell>
          <cell r="B311" t="str">
            <v>PHYSICIAN FEES - CVOSM</v>
          </cell>
          <cell r="C311">
            <v>1450341.8</v>
          </cell>
        </row>
        <row r="312">
          <cell r="A312" t="str">
            <v>40031018</v>
          </cell>
          <cell r="B312" t="str">
            <v>PHYSICIAN FEE-RMH-PSYCHIATRY</v>
          </cell>
          <cell r="C312">
            <v>175580.5</v>
          </cell>
        </row>
        <row r="313">
          <cell r="A313" t="str">
            <v>40031037</v>
          </cell>
          <cell r="B313" t="str">
            <v>PHYSICIAN FEES-SURGEONS</v>
          </cell>
          <cell r="C313">
            <v>965860.81</v>
          </cell>
        </row>
        <row r="314">
          <cell r="A314" t="str">
            <v>40031043</v>
          </cell>
          <cell r="B314" t="str">
            <v>PHYSICIAN FEES-ELECTROCARDIOLO</v>
          </cell>
          <cell r="C314">
            <v>112514.35</v>
          </cell>
        </row>
        <row r="315">
          <cell r="A315" t="str">
            <v>40031058</v>
          </cell>
          <cell r="B315" t="str">
            <v>PHYSICIAN FEES - ANES. PHYS.</v>
          </cell>
          <cell r="C315">
            <v>1293587.8600000001</v>
          </cell>
        </row>
        <row r="316">
          <cell r="A316" t="str">
            <v>40031060</v>
          </cell>
          <cell r="B316" t="str">
            <v>PHYSICIAN FEES-ADM &amp; GEN</v>
          </cell>
          <cell r="C316">
            <v>1524.16</v>
          </cell>
        </row>
        <row r="317">
          <cell r="A317" t="str">
            <v>40031062</v>
          </cell>
          <cell r="B317" t="str">
            <v>PHYSICIAN FEES</v>
          </cell>
          <cell r="C317">
            <v>13526.7</v>
          </cell>
        </row>
        <row r="318">
          <cell r="A318" t="str">
            <v>40031069</v>
          </cell>
          <cell r="B318" t="str">
            <v>PHYSICIAN FEES-PRACTICE OPERAT</v>
          </cell>
          <cell r="C318">
            <v>572.79999999999995</v>
          </cell>
        </row>
        <row r="319">
          <cell r="A319" t="str">
            <v>40031096</v>
          </cell>
          <cell r="B319" t="str">
            <v>PHYSICIAN FEES-HOSPITALIST</v>
          </cell>
          <cell r="C319">
            <v>1370514.52</v>
          </cell>
        </row>
        <row r="320">
          <cell r="A320" t="str">
            <v>40032013</v>
          </cell>
          <cell r="B320" t="str">
            <v>GRANT EXPENSE</v>
          </cell>
          <cell r="C320">
            <v>163.44999999999999</v>
          </cell>
        </row>
        <row r="321">
          <cell r="A321" t="str">
            <v>40032029</v>
          </cell>
          <cell r="B321" t="str">
            <v>GRANT EXPENSE - ONCOLOGY</v>
          </cell>
          <cell r="C321">
            <v>4472.8999999999996</v>
          </cell>
        </row>
        <row r="322">
          <cell r="A322" t="str">
            <v>40032060</v>
          </cell>
          <cell r="B322" t="str">
            <v>GRANT EXPENSE-ADMIN</v>
          </cell>
          <cell r="C322">
            <v>13480.2</v>
          </cell>
        </row>
        <row r="323">
          <cell r="A323" t="str">
            <v>40033061</v>
          </cell>
          <cell r="B323" t="str">
            <v>CONSULTING + MAN FEE-PERSONNEL</v>
          </cell>
          <cell r="C323">
            <v>31688.2</v>
          </cell>
        </row>
        <row r="324">
          <cell r="A324" t="str">
            <v>40034060</v>
          </cell>
          <cell r="B324" t="str">
            <v>LEGAL FEES-ADM AND GEN</v>
          </cell>
          <cell r="C324">
            <v>138811.19</v>
          </cell>
        </row>
        <row r="325">
          <cell r="A325" t="str">
            <v>40035092</v>
          </cell>
          <cell r="B325" t="str">
            <v>ACCOUNTING &amp; AUDIT FEES</v>
          </cell>
          <cell r="C325">
            <v>113915.09</v>
          </cell>
        </row>
        <row r="326">
          <cell r="A326" t="str">
            <v>40039015</v>
          </cell>
          <cell r="B326" t="str">
            <v>OTHER FEES - ENT</v>
          </cell>
          <cell r="C326">
            <v>4664.99</v>
          </cell>
        </row>
        <row r="327">
          <cell r="A327" t="str">
            <v>40039017</v>
          </cell>
          <cell r="B327" t="str">
            <v>OTHER FEES</v>
          </cell>
          <cell r="C327">
            <v>2245.77</v>
          </cell>
        </row>
        <row r="328">
          <cell r="A328" t="str">
            <v>40039037</v>
          </cell>
          <cell r="B328" t="str">
            <v>OTHER FEES</v>
          </cell>
          <cell r="C328">
            <v>1207.42</v>
          </cell>
        </row>
        <row r="329">
          <cell r="A329" t="str">
            <v>40039049</v>
          </cell>
          <cell r="B329" t="str">
            <v>OTHER FEES - PHY THERAPY</v>
          </cell>
          <cell r="C329">
            <v>1052.69</v>
          </cell>
        </row>
        <row r="330">
          <cell r="A330" t="str">
            <v>40039060</v>
          </cell>
          <cell r="B330" t="str">
            <v>OTHER FEES-ADM AND GENERAL</v>
          </cell>
          <cell r="C330">
            <v>57194.41</v>
          </cell>
        </row>
        <row r="331">
          <cell r="A331" t="str">
            <v>40039069</v>
          </cell>
          <cell r="B331" t="str">
            <v>OTHER FEES - GOVERNING BOARD</v>
          </cell>
          <cell r="C331">
            <v>6580.36</v>
          </cell>
        </row>
        <row r="332">
          <cell r="A332" t="str">
            <v>40039080</v>
          </cell>
          <cell r="B332" t="str">
            <v>OTHER FEES-DIETARY SERVICES</v>
          </cell>
          <cell r="C332">
            <v>6215.79</v>
          </cell>
        </row>
        <row r="333">
          <cell r="A333" t="str">
            <v>40039090</v>
          </cell>
          <cell r="B333" t="str">
            <v>OTHER FEES-PATIENT ACCT</v>
          </cell>
          <cell r="C333">
            <v>53401.58</v>
          </cell>
        </row>
        <row r="334">
          <cell r="A334" t="str">
            <v>40039092</v>
          </cell>
          <cell r="B334" t="str">
            <v>OTHER FEES-GENERAL ACCT</v>
          </cell>
          <cell r="C334">
            <v>100906.13</v>
          </cell>
        </row>
        <row r="335">
          <cell r="A335" t="str">
            <v>40041021</v>
          </cell>
          <cell r="B335" t="str">
            <v>PROSTHESES-OR</v>
          </cell>
          <cell r="C335">
            <v>982884.54</v>
          </cell>
        </row>
        <row r="336">
          <cell r="A336" t="str">
            <v>40042013</v>
          </cell>
          <cell r="B336" t="str">
            <v>GENERAL SUPPLY-OBSTETRICS</v>
          </cell>
          <cell r="C336">
            <v>4985.07</v>
          </cell>
        </row>
        <row r="337">
          <cell r="A337" t="str">
            <v>40042021</v>
          </cell>
          <cell r="B337" t="str">
            <v>SUPPLIES GENERAL - OR</v>
          </cell>
          <cell r="C337">
            <v>419285.91</v>
          </cell>
        </row>
        <row r="338">
          <cell r="A338" t="str">
            <v>40042023</v>
          </cell>
          <cell r="B338" t="str">
            <v>SUPPLIES GENERAL-EMERGNCY SVCS</v>
          </cell>
          <cell r="C338">
            <v>2731.38</v>
          </cell>
        </row>
        <row r="339">
          <cell r="A339" t="str">
            <v>40042028</v>
          </cell>
          <cell r="B339" t="str">
            <v>SUPPLIES GENERAL-SPEC. PROC.</v>
          </cell>
          <cell r="C339">
            <v>11286</v>
          </cell>
        </row>
        <row r="340">
          <cell r="A340" t="str">
            <v>40042041</v>
          </cell>
          <cell r="B340" t="str">
            <v>SUPPLIES GENERALS-LAB CLIN</v>
          </cell>
          <cell r="C340">
            <v>38.17</v>
          </cell>
        </row>
        <row r="341">
          <cell r="A341" t="str">
            <v>40043047</v>
          </cell>
          <cell r="B341" t="str">
            <v>ANESTHETIC MATERIAL-PHARMACY</v>
          </cell>
          <cell r="C341">
            <v>1200</v>
          </cell>
        </row>
        <row r="342">
          <cell r="A342" t="str">
            <v>40043048</v>
          </cell>
          <cell r="B342" t="str">
            <v>ANESTHETIC MATERIALS-ANESTH</v>
          </cell>
          <cell r="C342">
            <v>13567.78</v>
          </cell>
        </row>
        <row r="343">
          <cell r="A343" t="str">
            <v>40044021</v>
          </cell>
          <cell r="B343" t="str">
            <v>OXYGEN + OTHER GASES - OR</v>
          </cell>
          <cell r="C343">
            <v>7752.98</v>
          </cell>
        </row>
        <row r="344">
          <cell r="A344" t="str">
            <v>40044029</v>
          </cell>
          <cell r="B344" t="str">
            <v>OXYGEN &amp; OTHER GASES-SPEC SRV</v>
          </cell>
          <cell r="C344">
            <v>5.98</v>
          </cell>
        </row>
        <row r="345">
          <cell r="A345" t="str">
            <v>40044050</v>
          </cell>
          <cell r="B345" t="str">
            <v>OXYGEN + OTHER GASES-RESP THPY</v>
          </cell>
          <cell r="C345">
            <v>29637.03</v>
          </cell>
        </row>
        <row r="346">
          <cell r="A346" t="str">
            <v>40044083</v>
          </cell>
          <cell r="B346" t="str">
            <v>OXY &amp; OTHER GASES ENGINEERING</v>
          </cell>
          <cell r="C346">
            <v>7252.6</v>
          </cell>
        </row>
        <row r="347">
          <cell r="A347" t="str">
            <v>40045009</v>
          </cell>
          <cell r="B347" t="str">
            <v>IV SOLUTIONS-MED/SURG</v>
          </cell>
          <cell r="C347">
            <v>6684</v>
          </cell>
        </row>
        <row r="348">
          <cell r="A348" t="str">
            <v>40045013</v>
          </cell>
          <cell r="B348" t="str">
            <v>IV SOLUTIONS-OBSTETRICS</v>
          </cell>
          <cell r="C348">
            <v>1236</v>
          </cell>
        </row>
        <row r="349">
          <cell r="A349" t="str">
            <v>40045018</v>
          </cell>
          <cell r="B349" t="str">
            <v>IV SOLUTIONS-RMH-PSYCHIATRY</v>
          </cell>
          <cell r="C349">
            <v>19.91</v>
          </cell>
        </row>
        <row r="350">
          <cell r="A350" t="str">
            <v>40045021</v>
          </cell>
          <cell r="B350" t="str">
            <v>IV SOLUTIONS - OR</v>
          </cell>
          <cell r="C350">
            <v>20072.93</v>
          </cell>
        </row>
        <row r="351">
          <cell r="A351" t="str">
            <v>40045022</v>
          </cell>
          <cell r="B351" t="str">
            <v>IV SOLUTIONS-RECOVERY</v>
          </cell>
          <cell r="C351">
            <v>147.32</v>
          </cell>
        </row>
        <row r="352">
          <cell r="A352" t="str">
            <v>40045023</v>
          </cell>
          <cell r="B352" t="str">
            <v>IV SOLUTIONS-EMERGENCY SVCS.</v>
          </cell>
          <cell r="C352">
            <v>12092.19</v>
          </cell>
        </row>
        <row r="353">
          <cell r="A353" t="str">
            <v>40045024</v>
          </cell>
          <cell r="B353" t="str">
            <v>IV SOLUTIONS-ONE DAY SURGERY</v>
          </cell>
          <cell r="C353">
            <v>1294.08</v>
          </cell>
        </row>
        <row r="354">
          <cell r="A354" t="str">
            <v>40045028</v>
          </cell>
          <cell r="B354" t="str">
            <v>IV SOLUTIONS-SPEC PROCEDURES</v>
          </cell>
          <cell r="C354">
            <v>2040.8</v>
          </cell>
        </row>
        <row r="355">
          <cell r="A355" t="str">
            <v>40045029</v>
          </cell>
          <cell r="B355" t="str">
            <v>IV SOLUTIONS-SPECIALTY SVCS</v>
          </cell>
          <cell r="C355">
            <v>340.54</v>
          </cell>
        </row>
        <row r="356">
          <cell r="A356" t="str">
            <v>40045036</v>
          </cell>
          <cell r="B356" t="str">
            <v>IV SOLUTIONS - MRI</v>
          </cell>
          <cell r="C356">
            <v>92.07</v>
          </cell>
        </row>
        <row r="357">
          <cell r="A357" t="str">
            <v>40045044</v>
          </cell>
          <cell r="B357" t="str">
            <v>IV SOLUTIONS- RADIOLOGY</v>
          </cell>
          <cell r="C357">
            <v>217.69</v>
          </cell>
        </row>
        <row r="358">
          <cell r="A358" t="str">
            <v>40045047</v>
          </cell>
          <cell r="B358" t="str">
            <v>IV SOLUTIONS-PHARMACY</v>
          </cell>
          <cell r="C358">
            <v>52601.46</v>
          </cell>
        </row>
        <row r="359">
          <cell r="A359" t="str">
            <v>40045048</v>
          </cell>
          <cell r="B359" t="str">
            <v>IV SOLUTIONS-ANESTH</v>
          </cell>
          <cell r="C359">
            <v>10.75</v>
          </cell>
        </row>
        <row r="360">
          <cell r="A360" t="str">
            <v>40045050</v>
          </cell>
          <cell r="B360" t="str">
            <v>IV SOLUTIONS-RESP THPY</v>
          </cell>
          <cell r="C360">
            <v>20.86</v>
          </cell>
        </row>
        <row r="361">
          <cell r="A361" t="str">
            <v>40046002</v>
          </cell>
          <cell r="B361" t="str">
            <v>PHARMACEUTICALS-GRT FALLS FAM</v>
          </cell>
          <cell r="C361">
            <v>0</v>
          </cell>
        </row>
        <row r="362">
          <cell r="A362" t="str">
            <v>40046009</v>
          </cell>
          <cell r="B362" t="str">
            <v>PHARMACEUTICALS-MED/SURG</v>
          </cell>
          <cell r="C362">
            <v>6320.86</v>
          </cell>
        </row>
        <row r="363">
          <cell r="A363" t="str">
            <v>40046013</v>
          </cell>
          <cell r="B363" t="str">
            <v>PHARMACEUTICALS-OBSTETRICS</v>
          </cell>
          <cell r="C363">
            <v>612.52</v>
          </cell>
        </row>
        <row r="364">
          <cell r="A364" t="str">
            <v>40046014</v>
          </cell>
          <cell r="B364" t="str">
            <v>PHARMACEUTICALS</v>
          </cell>
          <cell r="C364">
            <v>0</v>
          </cell>
        </row>
        <row r="365">
          <cell r="A365" t="str">
            <v>40046015</v>
          </cell>
          <cell r="B365" t="str">
            <v>PHARMACEUTICALS - ENT</v>
          </cell>
          <cell r="C365">
            <v>216.96</v>
          </cell>
        </row>
        <row r="366">
          <cell r="A366" t="str">
            <v>40046017</v>
          </cell>
          <cell r="B366" t="str">
            <v>PHARMACEUTICALS</v>
          </cell>
          <cell r="C366">
            <v>20670.34</v>
          </cell>
        </row>
        <row r="367">
          <cell r="A367" t="str">
            <v>40046020</v>
          </cell>
          <cell r="B367" t="str">
            <v>PHARMACEUTICALS</v>
          </cell>
          <cell r="C367">
            <v>1145.3</v>
          </cell>
        </row>
        <row r="368">
          <cell r="A368" t="str">
            <v>40046021</v>
          </cell>
          <cell r="B368" t="str">
            <v>PHARMACEUTICALS - OR</v>
          </cell>
          <cell r="C368">
            <v>4590.16</v>
          </cell>
        </row>
        <row r="369">
          <cell r="A369" t="str">
            <v>40046022</v>
          </cell>
          <cell r="B369" t="str">
            <v>PHARMACEUTICALS-RECOVERY</v>
          </cell>
          <cell r="C369">
            <v>17.77</v>
          </cell>
        </row>
        <row r="370">
          <cell r="A370" t="str">
            <v>40046023</v>
          </cell>
          <cell r="B370" t="str">
            <v>PHARMACEUTICALS-EMERGNCY SVCS.</v>
          </cell>
          <cell r="C370">
            <v>3673.03</v>
          </cell>
        </row>
        <row r="371">
          <cell r="A371" t="str">
            <v>40046024</v>
          </cell>
          <cell r="B371" t="str">
            <v>PHARMACEUTICALS-ONE DAY SURGRY</v>
          </cell>
          <cell r="C371">
            <v>69.56</v>
          </cell>
        </row>
        <row r="372">
          <cell r="A372" t="str">
            <v>40046025</v>
          </cell>
          <cell r="B372" t="str">
            <v>PHARMACEUTICALS</v>
          </cell>
          <cell r="C372">
            <v>0</v>
          </cell>
        </row>
        <row r="373">
          <cell r="A373" t="str">
            <v>40046028</v>
          </cell>
          <cell r="B373" t="str">
            <v>PHARMACEUTICALS-SPEC PROCEDURE</v>
          </cell>
          <cell r="C373">
            <v>80</v>
          </cell>
        </row>
        <row r="374">
          <cell r="A374" t="str">
            <v>40046029</v>
          </cell>
          <cell r="B374" t="str">
            <v>PHARMECEUTICALS-SPECIALTY SERV</v>
          </cell>
          <cell r="C374">
            <v>621.75</v>
          </cell>
        </row>
        <row r="375">
          <cell r="A375" t="str">
            <v>40046036</v>
          </cell>
          <cell r="B375" t="str">
            <v>PHARMACEUTICALS - MRI</v>
          </cell>
          <cell r="C375">
            <v>144.05000000000001</v>
          </cell>
        </row>
        <row r="376">
          <cell r="A376" t="str">
            <v>40046037</v>
          </cell>
          <cell r="B376" t="str">
            <v>PHARMACEUTICALS</v>
          </cell>
          <cell r="C376">
            <v>32.56</v>
          </cell>
        </row>
        <row r="377">
          <cell r="A377" t="str">
            <v>40046038</v>
          </cell>
          <cell r="B377" t="str">
            <v>PHARMACEUTICALS-OUTSIDE SALES</v>
          </cell>
          <cell r="C377">
            <v>0</v>
          </cell>
        </row>
        <row r="378">
          <cell r="A378" t="str">
            <v>40046041</v>
          </cell>
          <cell r="B378" t="str">
            <v>PHARMACEUTICALS-LAB-CLIN</v>
          </cell>
          <cell r="C378">
            <v>57.17</v>
          </cell>
        </row>
        <row r="379">
          <cell r="A379" t="str">
            <v>40046042</v>
          </cell>
          <cell r="B379" t="str">
            <v>PHARMACEUTICALS-BLOOD BANK</v>
          </cell>
          <cell r="C379">
            <v>35.43</v>
          </cell>
        </row>
        <row r="380">
          <cell r="A380" t="str">
            <v>40046043</v>
          </cell>
          <cell r="B380" t="str">
            <v>PHARMACEUTICALS-ELECTROCARDIOL</v>
          </cell>
          <cell r="C380">
            <v>37.24</v>
          </cell>
        </row>
        <row r="381">
          <cell r="A381" t="str">
            <v>40046044</v>
          </cell>
          <cell r="B381" t="str">
            <v>PHARMACEUTICALS-RADIOLOGY</v>
          </cell>
          <cell r="C381">
            <v>25343.5</v>
          </cell>
        </row>
        <row r="382">
          <cell r="A382" t="str">
            <v>40046045</v>
          </cell>
          <cell r="B382" t="str">
            <v>PHARMACEUTICALS-CAT SCAN</v>
          </cell>
          <cell r="C382">
            <v>20099.59</v>
          </cell>
        </row>
        <row r="383">
          <cell r="A383" t="str">
            <v>40046046</v>
          </cell>
          <cell r="B383" t="str">
            <v>PHARMACEUTICALS-NUC MED</v>
          </cell>
          <cell r="C383">
            <v>2203.13</v>
          </cell>
        </row>
        <row r="384">
          <cell r="A384" t="str">
            <v>40046047</v>
          </cell>
          <cell r="B384" t="str">
            <v>PHARMACEUTICALS-PHARMACY</v>
          </cell>
          <cell r="C384">
            <v>1742291.22</v>
          </cell>
        </row>
        <row r="385">
          <cell r="A385" t="str">
            <v>40046048</v>
          </cell>
          <cell r="B385" t="str">
            <v>PHARMACEUTICALS-ANESTH</v>
          </cell>
          <cell r="C385">
            <v>-81.87</v>
          </cell>
        </row>
        <row r="386">
          <cell r="A386" t="str">
            <v>40046049</v>
          </cell>
          <cell r="B386" t="str">
            <v>PHARAMCEUTICALS</v>
          </cell>
          <cell r="C386">
            <v>1550.39</v>
          </cell>
        </row>
        <row r="387">
          <cell r="A387" t="str">
            <v>40046050</v>
          </cell>
          <cell r="B387" t="str">
            <v>PHARMACEUTICALS-RESP THPY</v>
          </cell>
          <cell r="C387">
            <v>99.67</v>
          </cell>
        </row>
        <row r="388">
          <cell r="A388" t="str">
            <v>40048020</v>
          </cell>
          <cell r="B388" t="str">
            <v>RADIOLOGY FILMS - MAMMO</v>
          </cell>
          <cell r="C388">
            <v>1260.83</v>
          </cell>
        </row>
        <row r="389">
          <cell r="A389" t="str">
            <v>40049001</v>
          </cell>
          <cell r="B389" t="str">
            <v>OTHER MED. SUPPLIES - CHESTER</v>
          </cell>
          <cell r="C389">
            <v>0</v>
          </cell>
        </row>
        <row r="390">
          <cell r="A390" t="str">
            <v>40049002</v>
          </cell>
          <cell r="B390" t="str">
            <v>OTHER MED SUPPL-RMG</v>
          </cell>
          <cell r="C390">
            <v>0</v>
          </cell>
        </row>
        <row r="391">
          <cell r="A391" t="str">
            <v>40049006</v>
          </cell>
          <cell r="B391" t="str">
            <v>OTHER MED SUPPLIES-CHRLSTN FAM</v>
          </cell>
          <cell r="C391">
            <v>0</v>
          </cell>
        </row>
        <row r="392">
          <cell r="A392" t="str">
            <v>40049009</v>
          </cell>
          <cell r="B392" t="str">
            <v>OTHER MED CARE SUP-MSU</v>
          </cell>
          <cell r="C392">
            <v>112910.29</v>
          </cell>
        </row>
        <row r="393">
          <cell r="A393" t="str">
            <v>40049013</v>
          </cell>
          <cell r="B393" t="str">
            <v>OTHER MED CARE SUP-CHILDBIRTH</v>
          </cell>
          <cell r="C393">
            <v>37167.589999999997</v>
          </cell>
        </row>
        <row r="394">
          <cell r="A394" t="str">
            <v>40049014</v>
          </cell>
          <cell r="B394" t="str">
            <v>OTHER MED SUPPLIES</v>
          </cell>
          <cell r="C394">
            <v>0</v>
          </cell>
        </row>
        <row r="395">
          <cell r="A395" t="str">
            <v>40049015</v>
          </cell>
          <cell r="B395" t="str">
            <v>OTHER MED CARE SUP - ENT</v>
          </cell>
          <cell r="C395">
            <v>7012.35</v>
          </cell>
        </row>
        <row r="396">
          <cell r="A396" t="str">
            <v>40049017</v>
          </cell>
          <cell r="B396" t="str">
            <v>OTHER MED. CARE SUP-CVOSM</v>
          </cell>
          <cell r="C396">
            <v>798.78</v>
          </cell>
        </row>
        <row r="397">
          <cell r="A397" t="str">
            <v>40049018</v>
          </cell>
          <cell r="B397" t="str">
            <v>OTHER MED CARE SUPP-WINDHAM</v>
          </cell>
          <cell r="C397">
            <v>1598.25</v>
          </cell>
        </row>
        <row r="398">
          <cell r="A398" t="str">
            <v>40049019</v>
          </cell>
          <cell r="B398" t="str">
            <v>OTHER MED CARE SUP-PULM REHAB</v>
          </cell>
          <cell r="C398">
            <v>122.69</v>
          </cell>
        </row>
        <row r="399">
          <cell r="A399" t="str">
            <v>40049020</v>
          </cell>
          <cell r="B399" t="str">
            <v>OTHER MEDICAL CARE - MAMMO</v>
          </cell>
          <cell r="C399">
            <v>1683.04</v>
          </cell>
        </row>
        <row r="400">
          <cell r="A400" t="str">
            <v>40049021</v>
          </cell>
          <cell r="B400" t="str">
            <v>OTHER MED CARE SUP-SURGICAL SV</v>
          </cell>
          <cell r="C400">
            <v>289027.53000000003</v>
          </cell>
        </row>
        <row r="401">
          <cell r="A401" t="str">
            <v>40049022</v>
          </cell>
          <cell r="B401" t="str">
            <v>OTHER MED CARE SUP-RECOVERY RM</v>
          </cell>
          <cell r="C401">
            <v>2683.75</v>
          </cell>
        </row>
        <row r="402">
          <cell r="A402" t="str">
            <v>40049023</v>
          </cell>
          <cell r="B402" t="str">
            <v>OTHER MED CARE SUP-EMERG. SVCS</v>
          </cell>
          <cell r="C402">
            <v>221100.43</v>
          </cell>
        </row>
        <row r="403">
          <cell r="A403" t="str">
            <v>40049024</v>
          </cell>
          <cell r="B403" t="str">
            <v>OTHER MED CARE SUP-1 DAY SURGY</v>
          </cell>
          <cell r="C403">
            <v>18812.599999999999</v>
          </cell>
        </row>
        <row r="404">
          <cell r="A404" t="str">
            <v>40049028</v>
          </cell>
          <cell r="B404" t="str">
            <v>OTHER MED CARE SUP-SPEC.PROC.</v>
          </cell>
          <cell r="C404">
            <v>63350.6</v>
          </cell>
        </row>
        <row r="405">
          <cell r="A405" t="str">
            <v>40049029</v>
          </cell>
          <cell r="B405" t="str">
            <v>OTHER MED CARE SUP-SPEC.SERV.</v>
          </cell>
          <cell r="C405">
            <v>11556.36</v>
          </cell>
        </row>
        <row r="406">
          <cell r="A406" t="str">
            <v>40049036</v>
          </cell>
          <cell r="B406" t="str">
            <v>OTHER MED CARE SUP / MRI</v>
          </cell>
          <cell r="C406">
            <v>6837.51</v>
          </cell>
        </row>
        <row r="407">
          <cell r="A407" t="str">
            <v>40049037</v>
          </cell>
          <cell r="B407" t="str">
            <v>OTHER MED CARE SUPP-SURGICAL</v>
          </cell>
          <cell r="C407">
            <v>1821.73</v>
          </cell>
        </row>
        <row r="408">
          <cell r="A408" t="str">
            <v>40049038</v>
          </cell>
          <cell r="B408" t="str">
            <v>OTHER MED CARE SUPP-OUTSIDE SA</v>
          </cell>
          <cell r="C408">
            <v>0</v>
          </cell>
        </row>
        <row r="409">
          <cell r="A409" t="str">
            <v>40049040</v>
          </cell>
          <cell r="B409" t="str">
            <v>MED/SURG SUPPLIES-ULTRASOUND</v>
          </cell>
          <cell r="C409">
            <v>11172.64</v>
          </cell>
        </row>
        <row r="410">
          <cell r="A410" t="str">
            <v>40049041</v>
          </cell>
          <cell r="B410" t="str">
            <v>OTHER MED CARE SUP-LAB-CLIN</v>
          </cell>
          <cell r="C410">
            <v>7267.47</v>
          </cell>
        </row>
        <row r="411">
          <cell r="A411" t="str">
            <v>40049042</v>
          </cell>
          <cell r="B411" t="str">
            <v>OTHER MED CARE SUP-BLOOD BANK</v>
          </cell>
          <cell r="C411">
            <v>167490.91</v>
          </cell>
        </row>
        <row r="412">
          <cell r="A412" t="str">
            <v>40049043</v>
          </cell>
          <cell r="B412" t="str">
            <v>OTHER MED CARE SUP-ELECTROCARD</v>
          </cell>
          <cell r="C412">
            <v>262.95999999999998</v>
          </cell>
        </row>
        <row r="413">
          <cell r="A413" t="str">
            <v>40049044</v>
          </cell>
          <cell r="B413" t="str">
            <v>OTHER MED CARE SUP-RADIOLOGY</v>
          </cell>
          <cell r="C413">
            <v>19955.93</v>
          </cell>
        </row>
        <row r="414">
          <cell r="A414" t="str">
            <v>40049045</v>
          </cell>
          <cell r="B414" t="str">
            <v>OTHER MED CARE SUP-CAT SCAN</v>
          </cell>
          <cell r="C414">
            <v>84249.87</v>
          </cell>
        </row>
        <row r="415">
          <cell r="A415" t="str">
            <v>40049046</v>
          </cell>
          <cell r="B415" t="str">
            <v>OTHER MED CARE SUP-NUCLEAR MED</v>
          </cell>
          <cell r="C415">
            <v>50863.31</v>
          </cell>
        </row>
        <row r="416">
          <cell r="A416" t="str">
            <v>40049047</v>
          </cell>
          <cell r="B416" t="str">
            <v>OTHER MED CARE SUP-PHARMACY</v>
          </cell>
          <cell r="C416">
            <v>9456.3700000000008</v>
          </cell>
        </row>
        <row r="417">
          <cell r="A417" t="str">
            <v>40049048</v>
          </cell>
          <cell r="B417" t="str">
            <v>OTHER MED CARE SUP-ANESTH</v>
          </cell>
          <cell r="C417">
            <v>33762.400000000001</v>
          </cell>
        </row>
        <row r="418">
          <cell r="A418" t="str">
            <v>40049049</v>
          </cell>
          <cell r="B418" t="str">
            <v>OTHER MED CARE SUP-PHY THERAPY</v>
          </cell>
          <cell r="C418">
            <v>5179.91</v>
          </cell>
        </row>
        <row r="419">
          <cell r="A419" t="str">
            <v>40049050</v>
          </cell>
          <cell r="B419" t="str">
            <v>OTHER MED CARE-RESP THERAPY</v>
          </cell>
          <cell r="C419">
            <v>35897.120000000003</v>
          </cell>
        </row>
        <row r="420">
          <cell r="A420" t="str">
            <v>40049052</v>
          </cell>
          <cell r="B420" t="str">
            <v>OTHER MED CARE SUP-OCCP THPY</v>
          </cell>
          <cell r="C420">
            <v>694.76</v>
          </cell>
        </row>
        <row r="421">
          <cell r="A421" t="str">
            <v>40049064</v>
          </cell>
          <cell r="B421" t="str">
            <v>OTHER MED CARE SUP-PUR &amp; STORE</v>
          </cell>
          <cell r="C421">
            <v>-332.51</v>
          </cell>
        </row>
        <row r="422">
          <cell r="A422" t="str">
            <v>40049072</v>
          </cell>
          <cell r="B422" t="str">
            <v>OTHER MED SUPPLIES-RMH-MED RCD</v>
          </cell>
          <cell r="C422">
            <v>19.989999999999998</v>
          </cell>
        </row>
        <row r="423">
          <cell r="A423" t="str">
            <v>40049073</v>
          </cell>
          <cell r="B423" t="str">
            <v>OTHER MED CARE SUPP-SPFLD DAY</v>
          </cell>
          <cell r="C423">
            <v>1073.48</v>
          </cell>
        </row>
        <row r="424">
          <cell r="A424" t="str">
            <v>40049076</v>
          </cell>
          <cell r="B424" t="str">
            <v>OTHER MED CARE SPPLY-ED/HSP WD</v>
          </cell>
          <cell r="C424">
            <v>5.12</v>
          </cell>
        </row>
        <row r="425">
          <cell r="A425" t="str">
            <v>40049079</v>
          </cell>
          <cell r="B425" t="str">
            <v>OTHER MED CARE SUPPLIES</v>
          </cell>
          <cell r="C425">
            <v>0</v>
          </cell>
        </row>
        <row r="426">
          <cell r="A426" t="str">
            <v>40049084</v>
          </cell>
          <cell r="B426" t="str">
            <v>OTHER MED CARE SUPP-RMH-P.T.</v>
          </cell>
          <cell r="C426">
            <v>436.56</v>
          </cell>
        </row>
        <row r="427">
          <cell r="A427" t="str">
            <v>40052008</v>
          </cell>
          <cell r="B427" t="str">
            <v>FOOD CHARGES</v>
          </cell>
          <cell r="C427">
            <v>846.67</v>
          </cell>
        </row>
        <row r="428">
          <cell r="A428" t="str">
            <v>40052009</v>
          </cell>
          <cell r="B428" t="str">
            <v>FOOD &amp; FOOD SRV-MSU</v>
          </cell>
          <cell r="C428">
            <v>12312.44</v>
          </cell>
        </row>
        <row r="429">
          <cell r="A429" t="str">
            <v>40052013</v>
          </cell>
          <cell r="B429" t="str">
            <v>FOOD - OTHER CHILDBIRTH</v>
          </cell>
          <cell r="C429">
            <v>2068.35</v>
          </cell>
        </row>
        <row r="430">
          <cell r="A430" t="str">
            <v>40052015</v>
          </cell>
          <cell r="B430" t="str">
            <v>FOOD OTHER - ENT</v>
          </cell>
          <cell r="C430">
            <v>35</v>
          </cell>
        </row>
        <row r="431">
          <cell r="A431" t="str">
            <v>40052017</v>
          </cell>
          <cell r="B431" t="str">
            <v>FOOD-CVOSM</v>
          </cell>
          <cell r="C431">
            <v>219.08</v>
          </cell>
        </row>
        <row r="432">
          <cell r="A432" t="str">
            <v>40052019</v>
          </cell>
          <cell r="B432" t="str">
            <v>FOOD CHARGES</v>
          </cell>
          <cell r="C432">
            <v>115.2</v>
          </cell>
        </row>
        <row r="433">
          <cell r="A433" t="str">
            <v>40052020</v>
          </cell>
          <cell r="B433" t="str">
            <v>FOOD CHARGES</v>
          </cell>
          <cell r="C433">
            <v>285.7</v>
          </cell>
        </row>
        <row r="434">
          <cell r="A434" t="str">
            <v>40052021</v>
          </cell>
          <cell r="B434" t="str">
            <v>FOOD &amp; FOOD SRV-O/R</v>
          </cell>
          <cell r="C434">
            <v>1888.43</v>
          </cell>
        </row>
        <row r="435">
          <cell r="A435" t="str">
            <v>40052023</v>
          </cell>
          <cell r="B435" t="str">
            <v>FOOD &amp; FOOD SRV-EMER RM</v>
          </cell>
          <cell r="C435">
            <v>35737.839999999997</v>
          </cell>
        </row>
        <row r="436">
          <cell r="A436" t="str">
            <v>40052024</v>
          </cell>
          <cell r="B436" t="str">
            <v>FOOD &amp; FOOD SRV-ONE DAY SURG</v>
          </cell>
          <cell r="C436">
            <v>816.28</v>
          </cell>
        </row>
        <row r="437">
          <cell r="A437" t="str">
            <v>40052025</v>
          </cell>
          <cell r="B437" t="str">
            <v>FOOD CHARGES</v>
          </cell>
          <cell r="C437">
            <v>8</v>
          </cell>
        </row>
        <row r="438">
          <cell r="A438" t="str">
            <v>40052028</v>
          </cell>
          <cell r="B438" t="str">
            <v>FOOD - OTHER / ENDOSCOPY</v>
          </cell>
          <cell r="C438">
            <v>2.96</v>
          </cell>
        </row>
        <row r="439">
          <cell r="A439" t="str">
            <v>40052029</v>
          </cell>
          <cell r="B439" t="str">
            <v>FOOD - OTHER / ONCOLOGY</v>
          </cell>
          <cell r="C439">
            <v>2060.84</v>
          </cell>
        </row>
        <row r="440">
          <cell r="A440" t="str">
            <v>40052035</v>
          </cell>
          <cell r="B440" t="str">
            <v>FOOD CHARGES</v>
          </cell>
          <cell r="C440">
            <v>3599.34</v>
          </cell>
        </row>
        <row r="441">
          <cell r="A441" t="str">
            <v>40052037</v>
          </cell>
          <cell r="B441" t="str">
            <v>FOOD-SURGICAL</v>
          </cell>
          <cell r="C441">
            <v>162.22999999999999</v>
          </cell>
        </row>
        <row r="442">
          <cell r="A442" t="str">
            <v>40052044</v>
          </cell>
          <cell r="B442" t="str">
            <v>FOOD - OTHER / RADIOLOGY</v>
          </cell>
          <cell r="C442">
            <v>524.34</v>
          </cell>
        </row>
        <row r="443">
          <cell r="A443" t="str">
            <v>40052047</v>
          </cell>
          <cell r="B443" t="str">
            <v>FOOD CHARGES</v>
          </cell>
          <cell r="C443">
            <v>82.35</v>
          </cell>
        </row>
        <row r="444">
          <cell r="A444" t="str">
            <v>40052048</v>
          </cell>
          <cell r="B444" t="str">
            <v>FOOD CHARGES</v>
          </cell>
          <cell r="C444">
            <v>463.03</v>
          </cell>
        </row>
        <row r="445">
          <cell r="A445" t="str">
            <v>40052050</v>
          </cell>
          <cell r="B445" t="str">
            <v>FOOD CHARGES</v>
          </cell>
          <cell r="C445">
            <v>12</v>
          </cell>
        </row>
        <row r="446">
          <cell r="A446" t="str">
            <v>40052053</v>
          </cell>
          <cell r="B446" t="str">
            <v>FOOD INPATIENT-RMH-DIETARY</v>
          </cell>
          <cell r="C446">
            <v>85153.57</v>
          </cell>
        </row>
        <row r="447">
          <cell r="A447" t="str">
            <v>40052060</v>
          </cell>
          <cell r="B447" t="str">
            <v>FOOD CHARGES</v>
          </cell>
          <cell r="C447">
            <v>4086.3</v>
          </cell>
        </row>
        <row r="448">
          <cell r="A448" t="str">
            <v>40052061</v>
          </cell>
          <cell r="B448" t="str">
            <v>FOOD - OTHER /PERSONNEL</v>
          </cell>
          <cell r="C448">
            <v>103.83</v>
          </cell>
        </row>
        <row r="449">
          <cell r="A449" t="str">
            <v>40052062</v>
          </cell>
          <cell r="B449" t="str">
            <v>FOOD CHARGES</v>
          </cell>
          <cell r="C449">
            <v>1524.05</v>
          </cell>
        </row>
        <row r="450">
          <cell r="A450" t="str">
            <v>40052065</v>
          </cell>
          <cell r="B450" t="str">
            <v>FOOD CHARGES</v>
          </cell>
          <cell r="C450">
            <v>723.98</v>
          </cell>
        </row>
        <row r="451">
          <cell r="A451" t="str">
            <v>40052069</v>
          </cell>
          <cell r="B451" t="str">
            <v>FOOD CHARGES</v>
          </cell>
          <cell r="C451">
            <v>853.89</v>
          </cell>
        </row>
        <row r="452">
          <cell r="A452" t="str">
            <v>40052073</v>
          </cell>
          <cell r="B452" t="str">
            <v>FOOD - SPFLD ADULT DAYCARE</v>
          </cell>
          <cell r="C452">
            <v>71020.23</v>
          </cell>
        </row>
        <row r="453">
          <cell r="A453" t="str">
            <v>40052076</v>
          </cell>
          <cell r="B453" t="str">
            <v>FOOD CHARGES - EDUCATION</v>
          </cell>
          <cell r="C453">
            <v>2571.52</v>
          </cell>
        </row>
        <row r="454">
          <cell r="A454" t="str">
            <v>40052080</v>
          </cell>
          <cell r="B454" t="str">
            <v>FOOD OTHER-DIETARY SERVICES</v>
          </cell>
          <cell r="C454">
            <v>257903.59</v>
          </cell>
        </row>
        <row r="455">
          <cell r="A455" t="str">
            <v>40052091</v>
          </cell>
          <cell r="B455" t="str">
            <v>FOOD CHARGES</v>
          </cell>
          <cell r="C455">
            <v>2758.55</v>
          </cell>
        </row>
        <row r="456">
          <cell r="A456" t="str">
            <v>40052097</v>
          </cell>
          <cell r="B456" t="str">
            <v>FOOD CHARGES</v>
          </cell>
          <cell r="C456">
            <v>6111.69</v>
          </cell>
        </row>
        <row r="457">
          <cell r="A457" t="str">
            <v>40052098</v>
          </cell>
          <cell r="B457" t="str">
            <v>FOOD - MEDICAL STAFF</v>
          </cell>
          <cell r="C457">
            <v>2212.3000000000002</v>
          </cell>
        </row>
        <row r="458">
          <cell r="A458" t="str">
            <v>40054013</v>
          </cell>
          <cell r="B458" t="str">
            <v>LINEN &amp; BEDDING- CHILDBIRTH</v>
          </cell>
          <cell r="C458">
            <v>1301.67</v>
          </cell>
        </row>
        <row r="459">
          <cell r="A459" t="str">
            <v>40054021</v>
          </cell>
          <cell r="B459" t="str">
            <v>LINEN + BEDDING - OR</v>
          </cell>
          <cell r="C459">
            <v>1124.92</v>
          </cell>
        </row>
        <row r="460">
          <cell r="A460" t="str">
            <v>40054086</v>
          </cell>
          <cell r="B460" t="str">
            <v>LINEN + BEDDING-LAUNDRY/LINEN</v>
          </cell>
          <cell r="C460">
            <v>48765.74</v>
          </cell>
        </row>
        <row r="461">
          <cell r="A461" t="str">
            <v>40055085</v>
          </cell>
          <cell r="B461" t="str">
            <v>CLEANING SUPPLIES-HOUSEKEEPING</v>
          </cell>
          <cell r="C461">
            <v>3554.58</v>
          </cell>
        </row>
        <row r="462">
          <cell r="A462" t="str">
            <v>40056009</v>
          </cell>
          <cell r="B462" t="str">
            <v>OFF + ADM. SUPPLIES-MSU</v>
          </cell>
          <cell r="C462">
            <v>16643.18</v>
          </cell>
        </row>
        <row r="463">
          <cell r="A463" t="str">
            <v>40056013</v>
          </cell>
          <cell r="B463" t="str">
            <v>OFF+ ADM. SUPPLIES-CHILDBIRTH</v>
          </cell>
          <cell r="C463">
            <v>4739.38</v>
          </cell>
        </row>
        <row r="464">
          <cell r="A464" t="str">
            <v>40056015</v>
          </cell>
          <cell r="B464" t="str">
            <v>OFF &amp; ADM SUPPLIES - ENT</v>
          </cell>
          <cell r="C464">
            <v>642.84</v>
          </cell>
        </row>
        <row r="465">
          <cell r="A465" t="str">
            <v>40056017</v>
          </cell>
          <cell r="B465" t="str">
            <v>OFF &amp; ADM SUPPLIES-CVOSM</v>
          </cell>
          <cell r="C465">
            <v>4918.0600000000004</v>
          </cell>
        </row>
        <row r="466">
          <cell r="A466" t="str">
            <v>40056018</v>
          </cell>
          <cell r="B466" t="str">
            <v>OFF &amp; ADMIN SUPP-WINDHAM</v>
          </cell>
          <cell r="C466">
            <v>3616.06</v>
          </cell>
        </row>
        <row r="467">
          <cell r="A467" t="str">
            <v>40056019</v>
          </cell>
          <cell r="B467" t="str">
            <v>OFF &amp; ADM. SUPPLIES-PULM REHA</v>
          </cell>
          <cell r="C467">
            <v>504.96</v>
          </cell>
        </row>
        <row r="468">
          <cell r="A468" t="str">
            <v>40056020</v>
          </cell>
          <cell r="B468" t="str">
            <v>ADMINISTRATIVE SUPPLIES-MAMMO</v>
          </cell>
          <cell r="C468">
            <v>1370.45</v>
          </cell>
        </row>
        <row r="469">
          <cell r="A469" t="str">
            <v>40056021</v>
          </cell>
          <cell r="B469" t="str">
            <v>OFF. + ADM. SUPPLIES-SURGICAL</v>
          </cell>
          <cell r="C469">
            <v>3418.33</v>
          </cell>
        </row>
        <row r="470">
          <cell r="A470" t="str">
            <v>40056022</v>
          </cell>
          <cell r="B470" t="str">
            <v>OFF. + ADM. SUPPLIES-RECOVERY</v>
          </cell>
          <cell r="C470">
            <v>754.89</v>
          </cell>
        </row>
        <row r="471">
          <cell r="A471" t="str">
            <v>40056023</v>
          </cell>
          <cell r="B471" t="str">
            <v>OFF. + ADM. SUPPLIES-EMERG SVC</v>
          </cell>
          <cell r="C471">
            <v>11600.32</v>
          </cell>
        </row>
        <row r="472">
          <cell r="A472" t="str">
            <v>40056024</v>
          </cell>
          <cell r="B472" t="str">
            <v>OFF. + ADM. SUPPLIES-1 DAY SGY</v>
          </cell>
          <cell r="C472">
            <v>2361.5</v>
          </cell>
        </row>
        <row r="473">
          <cell r="A473" t="str">
            <v>40056027</v>
          </cell>
          <cell r="B473" t="str">
            <v>OFF.&amp; ADM SUPPLIES-CENTRAL SVC</v>
          </cell>
          <cell r="C473">
            <v>10.74</v>
          </cell>
        </row>
        <row r="474">
          <cell r="A474" t="str">
            <v>40056028</v>
          </cell>
          <cell r="B474" t="str">
            <v>OFF.&amp;ADMIN. SUPP-SPEC. PROC.</v>
          </cell>
          <cell r="C474">
            <v>1044.94</v>
          </cell>
        </row>
        <row r="475">
          <cell r="A475" t="str">
            <v>40056029</v>
          </cell>
          <cell r="B475" t="str">
            <v>OFF. &amp; ADMIN SUPP-SPEC. SERV.</v>
          </cell>
          <cell r="C475">
            <v>2006.27</v>
          </cell>
        </row>
        <row r="476">
          <cell r="A476" t="str">
            <v>40056036</v>
          </cell>
          <cell r="B476" t="str">
            <v>OFF &amp; ADM SUPPLIES - MRI</v>
          </cell>
          <cell r="C476">
            <v>7.4</v>
          </cell>
        </row>
        <row r="477">
          <cell r="A477" t="str">
            <v>40056037</v>
          </cell>
          <cell r="B477" t="str">
            <v>OFF &amp; ADM SUPP-SURGICAL</v>
          </cell>
          <cell r="C477">
            <v>1193.3900000000001</v>
          </cell>
        </row>
        <row r="478">
          <cell r="A478" t="str">
            <v>40056041</v>
          </cell>
          <cell r="B478" t="str">
            <v>OFF. &amp; ADM. SUPPLIES-LAB-CLIN</v>
          </cell>
          <cell r="C478">
            <v>6317.25</v>
          </cell>
        </row>
        <row r="479">
          <cell r="A479" t="str">
            <v>40056044</v>
          </cell>
          <cell r="B479" t="str">
            <v>OFF. + ADM. SUPPLIES-RADIOLOGY</v>
          </cell>
          <cell r="C479">
            <v>6915.1</v>
          </cell>
        </row>
        <row r="480">
          <cell r="A480" t="str">
            <v>40056045</v>
          </cell>
          <cell r="B480" t="str">
            <v>OFF. &amp; ADM. SUPPLIES- CAT SCAN</v>
          </cell>
          <cell r="C480">
            <v>170.89</v>
          </cell>
        </row>
        <row r="481">
          <cell r="A481" t="str">
            <v>40056046</v>
          </cell>
          <cell r="B481" t="str">
            <v>OFF. + ADM. SUPPLIES-NUC MED</v>
          </cell>
          <cell r="C481">
            <v>53.04</v>
          </cell>
        </row>
        <row r="482">
          <cell r="A482" t="str">
            <v>40056047</v>
          </cell>
          <cell r="B482" t="str">
            <v>OFF. + ADM. SUPPLIES-PHARMACY</v>
          </cell>
          <cell r="C482">
            <v>3757.75</v>
          </cell>
        </row>
        <row r="483">
          <cell r="A483" t="str">
            <v>40056048</v>
          </cell>
          <cell r="B483" t="str">
            <v>OFF. + ADM. SUPPLIES-ANESTH</v>
          </cell>
          <cell r="C483">
            <v>1204.3800000000001</v>
          </cell>
        </row>
        <row r="484">
          <cell r="A484" t="str">
            <v>40056049</v>
          </cell>
          <cell r="B484" t="str">
            <v>OFF. + ADM. SUPPLIES-PHY THPY</v>
          </cell>
          <cell r="C484">
            <v>337.62</v>
          </cell>
        </row>
        <row r="485">
          <cell r="A485" t="str">
            <v>40056050</v>
          </cell>
          <cell r="B485" t="str">
            <v>OFF. + ADM. SUPPLIES-RESP THPY</v>
          </cell>
          <cell r="C485">
            <v>1071.22</v>
          </cell>
        </row>
        <row r="486">
          <cell r="A486" t="str">
            <v>40056055</v>
          </cell>
          <cell r="B486" t="str">
            <v>OFF &amp; ADM SUPPLIES</v>
          </cell>
          <cell r="C486">
            <v>339.95</v>
          </cell>
        </row>
        <row r="487">
          <cell r="A487" t="str">
            <v>40056056</v>
          </cell>
          <cell r="B487" t="str">
            <v>OFF. + ADM. SUPPLIES-MED LIB</v>
          </cell>
          <cell r="C487">
            <v>36.6</v>
          </cell>
        </row>
        <row r="488">
          <cell r="A488" t="str">
            <v>40056057</v>
          </cell>
          <cell r="B488" t="str">
            <v>OFF. + ADM. SUPPLIES-MED REC</v>
          </cell>
          <cell r="C488">
            <v>5315.28</v>
          </cell>
        </row>
        <row r="489">
          <cell r="A489" t="str">
            <v>40056060</v>
          </cell>
          <cell r="B489" t="str">
            <v>OFF. + ADM. SUPPLIES-ADM &amp; GEN</v>
          </cell>
          <cell r="C489">
            <v>277.22000000000003</v>
          </cell>
        </row>
        <row r="490">
          <cell r="A490" t="str">
            <v>40056061</v>
          </cell>
          <cell r="B490" t="str">
            <v>OFF. + ADM. SUPPLIES-PERSONNEL</v>
          </cell>
          <cell r="C490">
            <v>2982.79</v>
          </cell>
        </row>
        <row r="491">
          <cell r="A491" t="str">
            <v>40056062</v>
          </cell>
          <cell r="B491" t="str">
            <v>OFF. + ADM. SUPPLIES-QUALITY A</v>
          </cell>
          <cell r="C491">
            <v>2173.39</v>
          </cell>
        </row>
        <row r="492">
          <cell r="A492" t="str">
            <v>40056063</v>
          </cell>
          <cell r="B492" t="str">
            <v>OFF. + ADM. SUPPLIES-COMMUCN</v>
          </cell>
          <cell r="C492">
            <v>129.09</v>
          </cell>
        </row>
        <row r="493">
          <cell r="A493" t="str">
            <v>40056064</v>
          </cell>
          <cell r="B493" t="str">
            <v>OFF. + ADM. SUPPLIES-PUR &amp; STO</v>
          </cell>
          <cell r="C493">
            <v>3527.16</v>
          </cell>
        </row>
        <row r="494">
          <cell r="A494" t="str">
            <v>40056065</v>
          </cell>
          <cell r="B494" t="str">
            <v>OFF. + ADM. SUPPLIES-PUB REL</v>
          </cell>
          <cell r="C494">
            <v>349</v>
          </cell>
        </row>
        <row r="495">
          <cell r="A495" t="str">
            <v>40056066</v>
          </cell>
          <cell r="B495" t="str">
            <v>OFF. + ADM. SUPPLIES-TELEPHONE</v>
          </cell>
          <cell r="C495">
            <v>0</v>
          </cell>
        </row>
        <row r="496">
          <cell r="A496" t="str">
            <v>40056067</v>
          </cell>
          <cell r="B496" t="str">
            <v>OFF. + ADM. SUPPLIES-MAILROOM</v>
          </cell>
          <cell r="C496">
            <v>-220.62</v>
          </cell>
        </row>
        <row r="497">
          <cell r="A497" t="str">
            <v>40056068</v>
          </cell>
          <cell r="B497" t="str">
            <v>OFF. + ADM. SUPPLIES-PRINTING</v>
          </cell>
          <cell r="C497">
            <v>5158.8500000000004</v>
          </cell>
        </row>
        <row r="498">
          <cell r="A498" t="str">
            <v>40056072</v>
          </cell>
          <cell r="B498" t="str">
            <v>OFF &amp; ADMIN SUPP-RMH-MED RECOR</v>
          </cell>
          <cell r="C498">
            <v>37</v>
          </cell>
        </row>
        <row r="499">
          <cell r="A499" t="str">
            <v>40056073</v>
          </cell>
          <cell r="B499" t="str">
            <v>ADMIN SUPPLIES-SPFLD DAY CARE</v>
          </cell>
          <cell r="C499">
            <v>1794.49</v>
          </cell>
        </row>
        <row r="500">
          <cell r="A500" t="str">
            <v>40056076</v>
          </cell>
          <cell r="B500" t="str">
            <v>OFF. + ADM SUPPLIES-ED/HOSP WD</v>
          </cell>
          <cell r="C500">
            <v>1199.96</v>
          </cell>
        </row>
        <row r="501">
          <cell r="A501" t="str">
            <v>40056080</v>
          </cell>
          <cell r="B501" t="str">
            <v>OFF.+ ADM. SUPPLIES-DIETARY SE</v>
          </cell>
          <cell r="C501">
            <v>1740.95</v>
          </cell>
        </row>
        <row r="502">
          <cell r="A502" t="str">
            <v>40056083</v>
          </cell>
          <cell r="B502" t="str">
            <v>OFF. + ADM. SUPPLIES-PLANT MAI</v>
          </cell>
          <cell r="C502">
            <v>3338.61</v>
          </cell>
        </row>
        <row r="503">
          <cell r="A503" t="str">
            <v>40056084</v>
          </cell>
          <cell r="B503" t="str">
            <v>OFF &amp; ADM SUPP-RMH-P.T.</v>
          </cell>
          <cell r="C503">
            <v>293</v>
          </cell>
        </row>
        <row r="504">
          <cell r="A504" t="str">
            <v>40056085</v>
          </cell>
          <cell r="B504" t="str">
            <v>OFF. + ADM. SUPPLIES-HSKP SERV</v>
          </cell>
          <cell r="C504">
            <v>50.82</v>
          </cell>
        </row>
        <row r="505">
          <cell r="A505" t="str">
            <v>40056089</v>
          </cell>
          <cell r="B505" t="str">
            <v>OFF. + ADM. SUPPLIES-OUTPT REG</v>
          </cell>
          <cell r="C505">
            <v>8851.7800000000007</v>
          </cell>
        </row>
        <row r="506">
          <cell r="A506" t="str">
            <v>40056090</v>
          </cell>
          <cell r="B506" t="str">
            <v>OFF &amp; ADMIN SUPPLIES/PFS</v>
          </cell>
          <cell r="C506">
            <v>1737.37</v>
          </cell>
        </row>
        <row r="507">
          <cell r="A507" t="str">
            <v>40056091</v>
          </cell>
          <cell r="B507" t="str">
            <v>OFF. + ADM. SUPPLIES-DATA PROC</v>
          </cell>
          <cell r="C507">
            <v>322.2</v>
          </cell>
        </row>
        <row r="508">
          <cell r="A508" t="str">
            <v>40056092</v>
          </cell>
          <cell r="B508" t="str">
            <v>OFF. + ADM. SUPPLIES-GEN ACCT</v>
          </cell>
          <cell r="C508">
            <v>6881.4</v>
          </cell>
        </row>
        <row r="509">
          <cell r="A509" t="str">
            <v>40056097</v>
          </cell>
          <cell r="B509" t="str">
            <v>OFF. + ADM. SUPPLIES-AUXILIARY</v>
          </cell>
          <cell r="C509">
            <v>315.41000000000003</v>
          </cell>
        </row>
        <row r="510">
          <cell r="A510" t="str">
            <v>40057009</v>
          </cell>
          <cell r="B510" t="str">
            <v>EMP WEARING APPAREL-MED/SURG I</v>
          </cell>
          <cell r="C510">
            <v>5874.47</v>
          </cell>
        </row>
        <row r="511">
          <cell r="A511" t="str">
            <v>40057013</v>
          </cell>
          <cell r="B511" t="str">
            <v>EMP WEARING APPAREL-CHILDBIRTH</v>
          </cell>
          <cell r="C511">
            <v>3164.44</v>
          </cell>
        </row>
        <row r="512">
          <cell r="A512" t="str">
            <v>40057017</v>
          </cell>
          <cell r="B512" t="str">
            <v>EMP WEARING APPAREL-CVOSM</v>
          </cell>
          <cell r="C512">
            <v>151.24</v>
          </cell>
        </row>
        <row r="513">
          <cell r="A513" t="str">
            <v>40057018</v>
          </cell>
          <cell r="B513" t="str">
            <v>EMP WEARING APPAREL-WINDHAM</v>
          </cell>
          <cell r="C513">
            <v>13.63</v>
          </cell>
        </row>
        <row r="514">
          <cell r="A514" t="str">
            <v>40057021</v>
          </cell>
          <cell r="B514" t="str">
            <v>EMP WEARING APPAREL - OR</v>
          </cell>
          <cell r="C514">
            <v>36156.35</v>
          </cell>
        </row>
        <row r="515">
          <cell r="A515" t="str">
            <v>40057023</v>
          </cell>
          <cell r="B515" t="str">
            <v>EMP WEARING APPAREL-EMERG. SVC</v>
          </cell>
          <cell r="C515">
            <v>1457.87</v>
          </cell>
        </row>
        <row r="516">
          <cell r="A516" t="str">
            <v>40057024</v>
          </cell>
          <cell r="B516" t="str">
            <v>EMP WEARING APPAREL-1DAY SURGY</v>
          </cell>
          <cell r="C516">
            <v>148.69999999999999</v>
          </cell>
        </row>
        <row r="517">
          <cell r="A517" t="str">
            <v>40057028</v>
          </cell>
          <cell r="B517" t="str">
            <v>EMP.WEARING APPAR-SPEC.PROC.</v>
          </cell>
          <cell r="C517">
            <v>707.46</v>
          </cell>
        </row>
        <row r="518">
          <cell r="A518" t="str">
            <v>40057029</v>
          </cell>
          <cell r="B518" t="str">
            <v>EMP WEARING APP-SPEC.SERVICES</v>
          </cell>
          <cell r="C518">
            <v>208.3</v>
          </cell>
        </row>
        <row r="519">
          <cell r="A519" t="str">
            <v>40057036</v>
          </cell>
          <cell r="B519" t="str">
            <v>EMP. WEARING APPAREL/MRI</v>
          </cell>
          <cell r="C519">
            <v>121.48</v>
          </cell>
        </row>
        <row r="520">
          <cell r="A520" t="str">
            <v>40057037</v>
          </cell>
          <cell r="B520" t="str">
            <v>EMP WEARING APP-SURGICAL</v>
          </cell>
          <cell r="C520">
            <v>308</v>
          </cell>
        </row>
        <row r="521">
          <cell r="A521" t="str">
            <v>40057041</v>
          </cell>
          <cell r="B521" t="str">
            <v>EMP WEARING APPAREL-LAB-CLIN</v>
          </cell>
          <cell r="C521">
            <v>4846.8599999999997</v>
          </cell>
        </row>
        <row r="522">
          <cell r="A522" t="str">
            <v>40057044</v>
          </cell>
          <cell r="B522" t="str">
            <v>EMP WEARING APPAREL-RADIOLOGY</v>
          </cell>
          <cell r="C522">
            <v>73.53</v>
          </cell>
        </row>
        <row r="523">
          <cell r="A523" t="str">
            <v>40057045</v>
          </cell>
          <cell r="B523" t="str">
            <v>EMP WEARING APPAREL-CAT SCAN</v>
          </cell>
          <cell r="C523">
            <v>22.71</v>
          </cell>
        </row>
        <row r="524">
          <cell r="A524" t="str">
            <v>40057047</v>
          </cell>
          <cell r="B524" t="str">
            <v>EMP WEARING APPAREL-PHARMACY</v>
          </cell>
          <cell r="C524">
            <v>1696.15</v>
          </cell>
        </row>
        <row r="525">
          <cell r="A525" t="str">
            <v>40057048</v>
          </cell>
          <cell r="B525" t="str">
            <v>EMP WEARING APPAREL-ANESTH</v>
          </cell>
          <cell r="C525">
            <v>54.18</v>
          </cell>
        </row>
        <row r="526">
          <cell r="A526" t="str">
            <v>40057049</v>
          </cell>
          <cell r="B526" t="str">
            <v>EMP WEARING APPAREL-PHY THPY</v>
          </cell>
          <cell r="C526">
            <v>56.95</v>
          </cell>
        </row>
        <row r="527">
          <cell r="A527" t="str">
            <v>40057050</v>
          </cell>
          <cell r="B527" t="str">
            <v>EMP WEARING APPAREL-RESP THPY</v>
          </cell>
          <cell r="C527">
            <v>9.61</v>
          </cell>
        </row>
        <row r="528">
          <cell r="A528" t="str">
            <v>40057064</v>
          </cell>
          <cell r="B528" t="str">
            <v>EMP WEARING APPAREL-PUR &amp; STOR</v>
          </cell>
          <cell r="C528">
            <v>574</v>
          </cell>
        </row>
        <row r="529">
          <cell r="A529" t="str">
            <v>40057080</v>
          </cell>
          <cell r="B529" t="str">
            <v>EMP WEARING APPAREL-DIETARY SE</v>
          </cell>
          <cell r="C529">
            <v>1761.07</v>
          </cell>
        </row>
        <row r="530">
          <cell r="A530" t="str">
            <v>40057083</v>
          </cell>
          <cell r="B530" t="str">
            <v>EMP WEARING APPAREL-PLANT MAIN</v>
          </cell>
          <cell r="C530">
            <v>1822.91</v>
          </cell>
        </row>
        <row r="531">
          <cell r="A531" t="str">
            <v>40057085</v>
          </cell>
          <cell r="B531" t="str">
            <v>EMP WEARING APPAREL-HSKP SERV</v>
          </cell>
          <cell r="C531">
            <v>1505.36</v>
          </cell>
        </row>
        <row r="532">
          <cell r="A532" t="str">
            <v>40058002</v>
          </cell>
          <cell r="B532" t="str">
            <v>INSTRMT &amp; SM EQP-RMG</v>
          </cell>
          <cell r="C532">
            <v>0</v>
          </cell>
        </row>
        <row r="533">
          <cell r="A533" t="str">
            <v>40058009</v>
          </cell>
          <cell r="B533" t="str">
            <v>INSTR + MINOR EQUIP-MSU</v>
          </cell>
          <cell r="C533">
            <v>8257.19</v>
          </cell>
        </row>
        <row r="534">
          <cell r="A534" t="str">
            <v>40058013</v>
          </cell>
          <cell r="B534" t="str">
            <v>INSTR + MINOR EQUIP-CHILDBIRTH</v>
          </cell>
          <cell r="C534">
            <v>6369.96</v>
          </cell>
        </row>
        <row r="535">
          <cell r="A535" t="str">
            <v>40058017</v>
          </cell>
          <cell r="B535" t="str">
            <v>INSTR &amp; MINOR EQUIP-CVOSM</v>
          </cell>
          <cell r="C535">
            <v>4855.75</v>
          </cell>
        </row>
        <row r="536">
          <cell r="A536" t="str">
            <v>40058018</v>
          </cell>
          <cell r="B536" t="str">
            <v>INSTR &amp; MINOR EQUIP-WINDHAM</v>
          </cell>
          <cell r="C536">
            <v>1034.24</v>
          </cell>
        </row>
        <row r="537">
          <cell r="A537" t="str">
            <v>40058019</v>
          </cell>
          <cell r="B537" t="str">
            <v>INSTR + MINOR EQUIP-PULM REHA</v>
          </cell>
          <cell r="C537">
            <v>464.8</v>
          </cell>
        </row>
        <row r="538">
          <cell r="A538" t="str">
            <v>40058021</v>
          </cell>
          <cell r="B538" t="str">
            <v>INSTR. + MINOR EQUIP - OR</v>
          </cell>
          <cell r="C538">
            <v>48852.51</v>
          </cell>
        </row>
        <row r="539">
          <cell r="A539" t="str">
            <v>40058022</v>
          </cell>
          <cell r="B539" t="str">
            <v>INSTR. &amp; MINOR EQUIP-RECOVERY</v>
          </cell>
          <cell r="C539">
            <v>1267.03</v>
          </cell>
        </row>
        <row r="540">
          <cell r="A540" t="str">
            <v>40058023</v>
          </cell>
          <cell r="B540" t="str">
            <v>INSTR. + MINOR EQUIP-EMERG.SVC</v>
          </cell>
          <cell r="C540">
            <v>11247.62</v>
          </cell>
        </row>
        <row r="541">
          <cell r="A541" t="str">
            <v>40058024</v>
          </cell>
          <cell r="B541" t="str">
            <v>INSTR. + MINOR EQUIP-1DAY SURG</v>
          </cell>
          <cell r="C541">
            <v>3578.95</v>
          </cell>
        </row>
        <row r="542">
          <cell r="A542" t="str">
            <v>40058028</v>
          </cell>
          <cell r="B542" t="str">
            <v>INSTR.&amp;MINOR EQUIP-SPEC.PROC.</v>
          </cell>
          <cell r="C542">
            <v>1480.29</v>
          </cell>
        </row>
        <row r="543">
          <cell r="A543" t="str">
            <v>40058036</v>
          </cell>
          <cell r="B543" t="str">
            <v>INSTR. &amp; MINOR EQUIP - MRI</v>
          </cell>
          <cell r="C543">
            <v>91.68</v>
          </cell>
        </row>
        <row r="544">
          <cell r="A544" t="str">
            <v>40058037</v>
          </cell>
          <cell r="B544" t="str">
            <v>INSTR &amp; MINOR EQUIP-SURGICAL</v>
          </cell>
          <cell r="C544">
            <v>5090.3999999999996</v>
          </cell>
        </row>
        <row r="545">
          <cell r="A545" t="str">
            <v>40058040</v>
          </cell>
          <cell r="B545" t="str">
            <v>INSTRMNT &amp; MINOR EQP-ULTRASOUN</v>
          </cell>
          <cell r="C545">
            <v>3456.47</v>
          </cell>
        </row>
        <row r="546">
          <cell r="A546" t="str">
            <v>40058044</v>
          </cell>
          <cell r="B546" t="str">
            <v>INSTR. + MINOR EQUIP-RADIOLOGY</v>
          </cell>
          <cell r="C546">
            <v>1442.26</v>
          </cell>
        </row>
        <row r="547">
          <cell r="A547" t="str">
            <v>40058045</v>
          </cell>
          <cell r="B547" t="str">
            <v>INSTR. + MINOR EQUIP-CAT SCAN</v>
          </cell>
          <cell r="C547">
            <v>663.26</v>
          </cell>
        </row>
        <row r="548">
          <cell r="A548" t="str">
            <v>40058047</v>
          </cell>
          <cell r="B548" t="str">
            <v>INSTR. + MINOR EQUIP-PHARMACY</v>
          </cell>
          <cell r="C548">
            <v>22.92</v>
          </cell>
        </row>
        <row r="549">
          <cell r="A549" t="str">
            <v>40058048</v>
          </cell>
          <cell r="B549" t="str">
            <v>INSTR. + MINOR EQUIP-ANESTH</v>
          </cell>
          <cell r="C549">
            <v>2447.17</v>
          </cell>
        </row>
        <row r="550">
          <cell r="A550" t="str">
            <v>40058049</v>
          </cell>
          <cell r="B550" t="str">
            <v>INSTR. + MINOR EQUIP-PHY THPY</v>
          </cell>
          <cell r="C550">
            <v>79.680000000000007</v>
          </cell>
        </row>
        <row r="551">
          <cell r="A551" t="str">
            <v>40058050</v>
          </cell>
          <cell r="B551" t="str">
            <v>INSTR. + MINOR EQUIP-RESP THPY</v>
          </cell>
          <cell r="C551">
            <v>1718.55</v>
          </cell>
        </row>
        <row r="552">
          <cell r="A552" t="str">
            <v>40058062</v>
          </cell>
          <cell r="B552" t="str">
            <v>INSTR+MINOR EQUIP-QUALITY ASSU</v>
          </cell>
          <cell r="C552">
            <v>535.28</v>
          </cell>
        </row>
        <row r="553">
          <cell r="A553" t="str">
            <v>40058073</v>
          </cell>
          <cell r="B553" t="str">
            <v>MINOR EQUIP-SPFLD DAY CARE</v>
          </cell>
          <cell r="C553">
            <v>2123.8000000000002</v>
          </cell>
        </row>
        <row r="554">
          <cell r="A554" t="str">
            <v>40058076</v>
          </cell>
          <cell r="B554" t="str">
            <v>INSTR. + MINOR EQUIP-ED/HOSP W</v>
          </cell>
          <cell r="C554">
            <v>760</v>
          </cell>
        </row>
        <row r="555">
          <cell r="A555" t="str">
            <v>40058079</v>
          </cell>
          <cell r="B555" t="str">
            <v>INST &amp; MINOR EQUIP</v>
          </cell>
          <cell r="C555">
            <v>0</v>
          </cell>
        </row>
        <row r="556">
          <cell r="A556" t="str">
            <v>40058080</v>
          </cell>
          <cell r="B556" t="str">
            <v>INSTR. + MINOR EQUIP-DIETARY</v>
          </cell>
          <cell r="C556">
            <v>4215.8</v>
          </cell>
        </row>
        <row r="557">
          <cell r="A557" t="str">
            <v>40058083</v>
          </cell>
          <cell r="B557" t="str">
            <v>INSTR. + MINOR EQUIP-PLANT MAI</v>
          </cell>
          <cell r="C557">
            <v>5480.02</v>
          </cell>
        </row>
        <row r="558">
          <cell r="A558" t="str">
            <v>40058085</v>
          </cell>
          <cell r="B558" t="str">
            <v>INSTR. + MINOR EQUIP-HSKP SERV</v>
          </cell>
          <cell r="C558">
            <v>1558.28</v>
          </cell>
        </row>
        <row r="559">
          <cell r="A559" t="str">
            <v>40058089</v>
          </cell>
          <cell r="B559" t="str">
            <v>INSTR. + MINOR EQUIP-OUTPT REG</v>
          </cell>
          <cell r="C559">
            <v>511.07</v>
          </cell>
        </row>
        <row r="560">
          <cell r="A560" t="str">
            <v>40058091</v>
          </cell>
          <cell r="B560" t="str">
            <v>INSTR. + MINOR EQUIP-DATA PROC</v>
          </cell>
          <cell r="C560">
            <v>143885.4</v>
          </cell>
        </row>
        <row r="561">
          <cell r="A561" t="str">
            <v>40058092</v>
          </cell>
          <cell r="B561" t="str">
            <v>INSTR. + MINOR EQUIP-GEN ACCT</v>
          </cell>
          <cell r="C561">
            <v>1194.42</v>
          </cell>
        </row>
        <row r="562">
          <cell r="A562" t="str">
            <v>40059001</v>
          </cell>
          <cell r="B562" t="str">
            <v>OTHER NON-MED SUPPLIES-CHESTER</v>
          </cell>
          <cell r="C562">
            <v>0</v>
          </cell>
        </row>
        <row r="563">
          <cell r="A563" t="str">
            <v>40059002</v>
          </cell>
          <cell r="B563" t="str">
            <v>NON-MED SUPPLIES-GRT FALLS FAM</v>
          </cell>
          <cell r="C563">
            <v>0</v>
          </cell>
        </row>
        <row r="564">
          <cell r="A564" t="str">
            <v>40059004</v>
          </cell>
          <cell r="B564" t="str">
            <v>OTHER NON-MED SUPPL-LUDLOW</v>
          </cell>
          <cell r="C564">
            <v>0</v>
          </cell>
        </row>
        <row r="565">
          <cell r="A565" t="str">
            <v>40059009</v>
          </cell>
          <cell r="B565" t="str">
            <v>OTHER NON-MED SURG-MED/SURG I</v>
          </cell>
          <cell r="C565">
            <v>51051.17</v>
          </cell>
        </row>
        <row r="566">
          <cell r="A566" t="str">
            <v>40059013</v>
          </cell>
          <cell r="B566" t="str">
            <v>OTHER NON-MED SUP-CHILDBIRTH</v>
          </cell>
          <cell r="C566">
            <v>19036.810000000001</v>
          </cell>
        </row>
        <row r="567">
          <cell r="A567" t="str">
            <v>40059015</v>
          </cell>
          <cell r="B567" t="str">
            <v>OTHER NON-MED SUP - ENT</v>
          </cell>
          <cell r="C567">
            <v>49345.33</v>
          </cell>
        </row>
        <row r="568">
          <cell r="A568" t="str">
            <v>40059017</v>
          </cell>
          <cell r="B568" t="str">
            <v>OTHER NON-MED SUPP-CVOSM</v>
          </cell>
          <cell r="C568">
            <v>64782.02</v>
          </cell>
        </row>
        <row r="569">
          <cell r="A569" t="str">
            <v>40059018</v>
          </cell>
          <cell r="B569" t="str">
            <v>OTHER NON-MED SUPP-WINDHAM</v>
          </cell>
          <cell r="C569">
            <v>24090.61</v>
          </cell>
        </row>
        <row r="570">
          <cell r="A570" t="str">
            <v>40059019</v>
          </cell>
          <cell r="B570" t="str">
            <v>OTHER NON-MED SUP-PULM REHAB</v>
          </cell>
          <cell r="C570">
            <v>219.47</v>
          </cell>
        </row>
        <row r="571">
          <cell r="A571" t="str">
            <v>40059020</v>
          </cell>
          <cell r="B571" t="str">
            <v>OTHER NON-MED &amp; SURG. - MAMMO</v>
          </cell>
          <cell r="C571">
            <v>3306.96</v>
          </cell>
        </row>
        <row r="572">
          <cell r="A572" t="str">
            <v>40059021</v>
          </cell>
          <cell r="B572" t="str">
            <v>OTHER NON-MED SURG - OR</v>
          </cell>
          <cell r="C572">
            <v>154842.79</v>
          </cell>
        </row>
        <row r="573">
          <cell r="A573" t="str">
            <v>40059022</v>
          </cell>
          <cell r="B573" t="str">
            <v>OTHER NON-MED SURG-RECOVERY</v>
          </cell>
          <cell r="C573">
            <v>822.83</v>
          </cell>
        </row>
        <row r="574">
          <cell r="A574" t="str">
            <v>40059023</v>
          </cell>
          <cell r="B574" t="str">
            <v>OTHER NON-MED SURG-EMERG. SVCS</v>
          </cell>
          <cell r="C574">
            <v>53441.16</v>
          </cell>
        </row>
        <row r="575">
          <cell r="A575" t="str">
            <v>40059024</v>
          </cell>
          <cell r="B575" t="str">
            <v>OTHER NON-MED SURG-1 DAY SURGY</v>
          </cell>
          <cell r="C575">
            <v>3934.16</v>
          </cell>
        </row>
        <row r="576">
          <cell r="A576" t="str">
            <v>40059028</v>
          </cell>
          <cell r="B576" t="str">
            <v>OTHER NONMED SURG-SPEC. PROC.</v>
          </cell>
          <cell r="C576">
            <v>31933.54</v>
          </cell>
        </row>
        <row r="577">
          <cell r="A577" t="str">
            <v>40059029</v>
          </cell>
          <cell r="B577" t="str">
            <v>OTHER NONMED SURG-SPEC SERVICE</v>
          </cell>
          <cell r="C577">
            <v>1128.33</v>
          </cell>
        </row>
        <row r="578">
          <cell r="A578" t="str">
            <v>40059036</v>
          </cell>
          <cell r="B578" t="str">
            <v>OTHER NON-MED SURG  MRI</v>
          </cell>
          <cell r="C578">
            <v>1010.43</v>
          </cell>
        </row>
        <row r="579">
          <cell r="A579" t="str">
            <v>40059037</v>
          </cell>
          <cell r="B579" t="str">
            <v>OTHER NON-MED SUP-SURGICAL</v>
          </cell>
          <cell r="C579">
            <v>4671.8999999999996</v>
          </cell>
        </row>
        <row r="580">
          <cell r="A580" t="str">
            <v>40059040</v>
          </cell>
          <cell r="B580" t="str">
            <v>OTHER NON-MED SUPP-ULTRASOUND</v>
          </cell>
          <cell r="C580">
            <v>4711.6099999999997</v>
          </cell>
        </row>
        <row r="581">
          <cell r="A581" t="str">
            <v>40059041</v>
          </cell>
          <cell r="B581" t="str">
            <v>OTHER NON-MED SURG-LAB CLIN</v>
          </cell>
          <cell r="C581">
            <v>860064.83</v>
          </cell>
        </row>
        <row r="582">
          <cell r="A582" t="str">
            <v>40059042</v>
          </cell>
          <cell r="B582" t="str">
            <v>OTHER NON-MED SURG-BLOOD BANK</v>
          </cell>
          <cell r="C582">
            <v>5031.76</v>
          </cell>
        </row>
        <row r="583">
          <cell r="A583" t="str">
            <v>40059044</v>
          </cell>
          <cell r="B583" t="str">
            <v>OTHER NON-MED SURG-RADIOLOGY</v>
          </cell>
          <cell r="C583">
            <v>13479.84</v>
          </cell>
        </row>
        <row r="584">
          <cell r="A584" t="str">
            <v>40059045</v>
          </cell>
          <cell r="B584" t="str">
            <v>OTHER NON-MED SURG-CAT SCAN</v>
          </cell>
          <cell r="C584">
            <v>2674.48</v>
          </cell>
        </row>
        <row r="585">
          <cell r="A585" t="str">
            <v>40059046</v>
          </cell>
          <cell r="B585" t="str">
            <v>OTHER NON-MED SURG-NUCLEAR MED</v>
          </cell>
          <cell r="C585">
            <v>2942.94</v>
          </cell>
        </row>
        <row r="586">
          <cell r="A586" t="str">
            <v>40059047</v>
          </cell>
          <cell r="B586" t="str">
            <v>OTHER NON-MED SURG-PHARMACY</v>
          </cell>
          <cell r="C586">
            <v>8356.92</v>
          </cell>
        </row>
        <row r="587">
          <cell r="A587" t="str">
            <v>40059048</v>
          </cell>
          <cell r="B587" t="str">
            <v>OTHER NON-MED SURG-ANESTH</v>
          </cell>
          <cell r="C587">
            <v>7983.58</v>
          </cell>
        </row>
        <row r="588">
          <cell r="A588" t="str">
            <v>40059049</v>
          </cell>
          <cell r="B588" t="str">
            <v>OTHER NON-MED SURG-PHY THPY</v>
          </cell>
          <cell r="C588">
            <v>2139.8000000000002</v>
          </cell>
        </row>
        <row r="589">
          <cell r="A589" t="str">
            <v>40059050</v>
          </cell>
          <cell r="B589" t="str">
            <v>OTHER NON-MED SURG-RESP THPY</v>
          </cell>
          <cell r="C589">
            <v>15018.17</v>
          </cell>
        </row>
        <row r="590">
          <cell r="A590" t="str">
            <v>40059052</v>
          </cell>
          <cell r="B590" t="str">
            <v>OTHER NON-MED SURG--OCCP THPY</v>
          </cell>
          <cell r="C590">
            <v>186.9</v>
          </cell>
        </row>
        <row r="591">
          <cell r="A591" t="str">
            <v>40059056</v>
          </cell>
          <cell r="B591" t="str">
            <v>OTHER NON-MED SURG-MED LIBRARY</v>
          </cell>
          <cell r="C591">
            <v>4</v>
          </cell>
        </row>
        <row r="592">
          <cell r="A592" t="str">
            <v>40059057</v>
          </cell>
          <cell r="B592" t="str">
            <v>OTHER NON-MED SURG-MED RECORDS</v>
          </cell>
          <cell r="C592">
            <v>21.89</v>
          </cell>
        </row>
        <row r="593">
          <cell r="A593" t="str">
            <v>40059059</v>
          </cell>
          <cell r="B593" t="str">
            <v>OTHER NONMED SURG</v>
          </cell>
          <cell r="C593">
            <v>204.57</v>
          </cell>
        </row>
        <row r="594">
          <cell r="A594" t="str">
            <v>40059060</v>
          </cell>
          <cell r="B594" t="str">
            <v>OTHER NON-MED SURG-ADM AND GEN</v>
          </cell>
          <cell r="C594">
            <v>106.49</v>
          </cell>
        </row>
        <row r="595">
          <cell r="A595" t="str">
            <v>40059061</v>
          </cell>
          <cell r="B595" t="str">
            <v>OTHER NON-MED SURG-PERSONNEL</v>
          </cell>
          <cell r="C595">
            <v>1463.76</v>
          </cell>
        </row>
        <row r="596">
          <cell r="A596" t="str">
            <v>40059062</v>
          </cell>
          <cell r="B596" t="str">
            <v>OTHER NON-MED -QUALITY ASSUR.</v>
          </cell>
          <cell r="C596">
            <v>526.1</v>
          </cell>
        </row>
        <row r="597">
          <cell r="A597" t="str">
            <v>40059063</v>
          </cell>
          <cell r="B597" t="str">
            <v>OTHER NON-MED SURG-COMMUCN</v>
          </cell>
          <cell r="C597">
            <v>161.94999999999999</v>
          </cell>
        </row>
        <row r="598">
          <cell r="A598" t="str">
            <v>40059064</v>
          </cell>
          <cell r="B598" t="str">
            <v>OTHER NON-MED SURG-PUR &amp; STORE</v>
          </cell>
          <cell r="C598">
            <v>220.6</v>
          </cell>
        </row>
        <row r="599">
          <cell r="A599" t="str">
            <v>40059065</v>
          </cell>
          <cell r="B599" t="str">
            <v>OTHER NON-MED SURG-PUB REL</v>
          </cell>
          <cell r="C599">
            <v>2066.48</v>
          </cell>
        </row>
        <row r="600">
          <cell r="A600" t="str">
            <v>40059073</v>
          </cell>
          <cell r="B600" t="str">
            <v>OTHER NONMED/SURG.-SPFLD DAYCA</v>
          </cell>
          <cell r="C600">
            <v>6428.56</v>
          </cell>
        </row>
        <row r="601">
          <cell r="A601" t="str">
            <v>40059076</v>
          </cell>
          <cell r="B601" t="str">
            <v>OTHER NON-MED SURG-ED/HOSP WID</v>
          </cell>
          <cell r="C601">
            <v>2635.89</v>
          </cell>
        </row>
        <row r="602">
          <cell r="A602" t="str">
            <v>40059079</v>
          </cell>
          <cell r="B602" t="str">
            <v>OTHER NON-MED SUPPLIES</v>
          </cell>
          <cell r="C602">
            <v>0</v>
          </cell>
        </row>
        <row r="603">
          <cell r="A603" t="str">
            <v>40059080</v>
          </cell>
          <cell r="B603" t="str">
            <v>OTHER NON-MED SURG-DIETARY SER</v>
          </cell>
          <cell r="C603">
            <v>11387.12</v>
          </cell>
        </row>
        <row r="604">
          <cell r="A604" t="str">
            <v>40059083</v>
          </cell>
          <cell r="B604" t="str">
            <v>OTHER NON-MED SURG-PLANT MAINT</v>
          </cell>
          <cell r="C604">
            <v>46199.8</v>
          </cell>
        </row>
        <row r="605">
          <cell r="A605" t="str">
            <v>40059084</v>
          </cell>
          <cell r="B605" t="str">
            <v>OTHER NON-MED SUPP-RMH-P.T.</v>
          </cell>
          <cell r="C605">
            <v>286.60000000000002</v>
          </cell>
        </row>
        <row r="606">
          <cell r="A606" t="str">
            <v>40059085</v>
          </cell>
          <cell r="B606" t="str">
            <v>OTHER NON-MED SURG-HSKP SERVIC</v>
          </cell>
          <cell r="C606">
            <v>52493.94</v>
          </cell>
        </row>
        <row r="607">
          <cell r="A607" t="str">
            <v>40059086</v>
          </cell>
          <cell r="B607" t="str">
            <v>OTHER NON-MED SURG-LAUND/LINEN</v>
          </cell>
          <cell r="C607">
            <v>235</v>
          </cell>
        </row>
        <row r="608">
          <cell r="A608" t="str">
            <v>40059089</v>
          </cell>
          <cell r="B608" t="str">
            <v>OTHER NON-MED SURG-OUTPT REG</v>
          </cell>
          <cell r="C608">
            <v>9837.15</v>
          </cell>
        </row>
        <row r="609">
          <cell r="A609" t="str">
            <v>40059090</v>
          </cell>
          <cell r="B609" t="str">
            <v>OTHER NON-MED SURG-PATIENT ACC</v>
          </cell>
          <cell r="C609">
            <v>92.88</v>
          </cell>
        </row>
        <row r="610">
          <cell r="A610" t="str">
            <v>40059091</v>
          </cell>
          <cell r="B610" t="str">
            <v>OTHER NON-MED SURG-DATA PROCES</v>
          </cell>
          <cell r="C610">
            <v>426.35</v>
          </cell>
        </row>
        <row r="611">
          <cell r="A611" t="str">
            <v>40059092</v>
          </cell>
          <cell r="B611" t="str">
            <v>OTHER NON-MED SURG-GEN ACCT</v>
          </cell>
          <cell r="C611">
            <v>-11.11</v>
          </cell>
        </row>
        <row r="612">
          <cell r="A612" t="str">
            <v>40059097</v>
          </cell>
          <cell r="B612" t="str">
            <v>OTHER NON-MED SURG-AUXILIARY</v>
          </cell>
          <cell r="C612">
            <v>422.6</v>
          </cell>
        </row>
        <row r="613">
          <cell r="A613" t="str">
            <v>40061015</v>
          </cell>
          <cell r="B613" t="str">
            <v>ELECTRICITY - ENT</v>
          </cell>
          <cell r="C613">
            <v>4674.8599999999997</v>
          </cell>
        </row>
        <row r="614">
          <cell r="A614" t="str">
            <v>40061017</v>
          </cell>
          <cell r="B614" t="str">
            <v>ELECTRICITY-CVOSM</v>
          </cell>
          <cell r="C614">
            <v>16995.11</v>
          </cell>
        </row>
        <row r="615">
          <cell r="A615" t="str">
            <v>40061037</v>
          </cell>
          <cell r="B615" t="str">
            <v>ELECTRICTY-GEN SURGERY</v>
          </cell>
          <cell r="C615">
            <v>4782.91</v>
          </cell>
        </row>
        <row r="616">
          <cell r="A616" t="str">
            <v>40061041</v>
          </cell>
          <cell r="B616" t="str">
            <v>ELECTRICITY-LAB</v>
          </cell>
          <cell r="C616">
            <v>1283.93</v>
          </cell>
        </row>
        <row r="617">
          <cell r="A617" t="str">
            <v>40061049</v>
          </cell>
          <cell r="B617" t="str">
            <v>ELECTRICITY-PT</v>
          </cell>
          <cell r="C617">
            <v>11049.17</v>
          </cell>
        </row>
        <row r="618">
          <cell r="A618" t="str">
            <v>40061073</v>
          </cell>
          <cell r="B618" t="str">
            <v>ELECTRICITY-SPFLD ADULT DAY</v>
          </cell>
          <cell r="C618">
            <v>10802.48</v>
          </cell>
        </row>
        <row r="619">
          <cell r="A619" t="str">
            <v>40061075</v>
          </cell>
          <cell r="B619" t="str">
            <v>ELECTRICITY-BELLOWS FALLS</v>
          </cell>
          <cell r="C619">
            <v>27749.68</v>
          </cell>
        </row>
        <row r="620">
          <cell r="A620" t="str">
            <v>40061083</v>
          </cell>
          <cell r="B620" t="str">
            <v>ELECTRICITY-PLANT MAINTENANCE</v>
          </cell>
          <cell r="C620">
            <v>422373.28</v>
          </cell>
        </row>
        <row r="621">
          <cell r="A621" t="str">
            <v>40061090</v>
          </cell>
          <cell r="B621" t="str">
            <v>ELECTRICITY</v>
          </cell>
          <cell r="C621">
            <v>3453.74</v>
          </cell>
        </row>
        <row r="622">
          <cell r="A622" t="str">
            <v>40062018</v>
          </cell>
          <cell r="B622" t="str">
            <v>FUEL/WINDHAM CTR</v>
          </cell>
          <cell r="C622">
            <v>1414.68</v>
          </cell>
        </row>
        <row r="623">
          <cell r="A623" t="str">
            <v>40062041</v>
          </cell>
          <cell r="B623" t="str">
            <v>FUEL-LAB</v>
          </cell>
          <cell r="C623">
            <v>421.26</v>
          </cell>
        </row>
        <row r="624">
          <cell r="A624" t="str">
            <v>40062045</v>
          </cell>
          <cell r="B624" t="str">
            <v>FUEL-CAT SCAN</v>
          </cell>
          <cell r="C624">
            <v>80.010000000000005</v>
          </cell>
        </row>
        <row r="625">
          <cell r="A625" t="str">
            <v>40062049</v>
          </cell>
          <cell r="B625" t="str">
            <v>FUEL-PT</v>
          </cell>
          <cell r="C625">
            <v>3422.59</v>
          </cell>
        </row>
        <row r="626">
          <cell r="A626" t="str">
            <v>40062073</v>
          </cell>
          <cell r="B626" t="str">
            <v>FUEL-SPFLD ADULT DAYCARE</v>
          </cell>
          <cell r="C626">
            <v>10883.65</v>
          </cell>
        </row>
        <row r="627">
          <cell r="A627" t="str">
            <v>40062075</v>
          </cell>
          <cell r="B627" t="str">
            <v>FUEL BELLOWS FALLS LOCATION</v>
          </cell>
          <cell r="C627">
            <v>56000</v>
          </cell>
        </row>
        <row r="628">
          <cell r="A628" t="str">
            <v>40062083</v>
          </cell>
          <cell r="B628" t="str">
            <v>FUEL-PLANT MAINTENANCE</v>
          </cell>
          <cell r="C628">
            <v>301594.12</v>
          </cell>
        </row>
        <row r="629">
          <cell r="A629" t="str">
            <v>40062090</v>
          </cell>
          <cell r="B629" t="str">
            <v>FUEL-PFS</v>
          </cell>
          <cell r="C629">
            <v>1080.6600000000001</v>
          </cell>
        </row>
        <row r="630">
          <cell r="A630" t="str">
            <v>40063075</v>
          </cell>
          <cell r="B630" t="str">
            <v>SEWER/WATER BELLOWS FALLS</v>
          </cell>
          <cell r="C630">
            <v>7000</v>
          </cell>
        </row>
        <row r="631">
          <cell r="A631" t="str">
            <v>40063083</v>
          </cell>
          <cell r="B631" t="str">
            <v>WATER-PLANT MAINTENANCE</v>
          </cell>
          <cell r="C631">
            <v>86745.09</v>
          </cell>
        </row>
        <row r="632">
          <cell r="A632" t="str">
            <v>40064015</v>
          </cell>
          <cell r="B632" t="str">
            <v>DISPOSAL SERVICE-ENT</v>
          </cell>
          <cell r="C632">
            <v>978.18</v>
          </cell>
        </row>
        <row r="633">
          <cell r="A633" t="str">
            <v>40064017</v>
          </cell>
          <cell r="B633" t="str">
            <v>DISPOSAL SERVICE-CVOSM</v>
          </cell>
          <cell r="C633">
            <v>2319</v>
          </cell>
        </row>
        <row r="634">
          <cell r="A634" t="str">
            <v>40064037</v>
          </cell>
          <cell r="B634" t="str">
            <v>DISPOSAL SERV/GEN SURG</v>
          </cell>
          <cell r="C634">
            <v>820</v>
          </cell>
        </row>
        <row r="635">
          <cell r="A635" t="str">
            <v>40064041</v>
          </cell>
          <cell r="B635" t="str">
            <v>DISPOSAL SERV-LAB</v>
          </cell>
          <cell r="C635">
            <v>1509.91</v>
          </cell>
        </row>
        <row r="636">
          <cell r="A636" t="str">
            <v>40064073</v>
          </cell>
          <cell r="B636" t="str">
            <v>DISPOSAL SERV-ADS</v>
          </cell>
          <cell r="C636">
            <v>2946</v>
          </cell>
        </row>
        <row r="637">
          <cell r="A637" t="str">
            <v>40064083</v>
          </cell>
          <cell r="B637" t="str">
            <v>DISPOSAL SERVICE-PLANT MAIN.</v>
          </cell>
          <cell r="C637">
            <v>84559.03</v>
          </cell>
        </row>
        <row r="638">
          <cell r="A638" t="str">
            <v>40065015</v>
          </cell>
          <cell r="B638" t="str">
            <v>TELEPHONE - ENT</v>
          </cell>
          <cell r="C638">
            <v>2257.34</v>
          </cell>
        </row>
        <row r="639">
          <cell r="A639" t="str">
            <v>40065017</v>
          </cell>
          <cell r="B639" t="str">
            <v>TELEPHONE-CVOSM</v>
          </cell>
          <cell r="C639">
            <v>8305.44</v>
          </cell>
        </row>
        <row r="640">
          <cell r="A640" t="str">
            <v>40065018</v>
          </cell>
          <cell r="B640" t="str">
            <v>TELEPHONE - PSYCH UNIT</v>
          </cell>
          <cell r="C640">
            <v>2479.77</v>
          </cell>
        </row>
        <row r="641">
          <cell r="A641" t="str">
            <v>40065037</v>
          </cell>
          <cell r="B641" t="str">
            <v>TELEPHONE-GEN SURGERY</v>
          </cell>
          <cell r="C641">
            <v>4726.1400000000003</v>
          </cell>
        </row>
        <row r="642">
          <cell r="A642" t="str">
            <v>40065063</v>
          </cell>
          <cell r="B642" t="str">
            <v>TELEPHONE/INFO DESK</v>
          </cell>
          <cell r="C642">
            <v>43.01</v>
          </cell>
        </row>
        <row r="643">
          <cell r="A643" t="str">
            <v>40065066</v>
          </cell>
          <cell r="B643" t="str">
            <v>TELEPHONE/TELEGRAPH-TELEPHONE</v>
          </cell>
          <cell r="C643">
            <v>81464.47</v>
          </cell>
        </row>
        <row r="644">
          <cell r="A644" t="str">
            <v>40065073</v>
          </cell>
          <cell r="B644" t="str">
            <v>Telephone Spfld Adult Daycare</v>
          </cell>
          <cell r="C644">
            <v>5001.82</v>
          </cell>
        </row>
        <row r="645">
          <cell r="A645" t="str">
            <v>40065083</v>
          </cell>
          <cell r="B645" t="str">
            <v>TELEPHONE/TELEGRAPH-PLANT MAIN</v>
          </cell>
          <cell r="C645">
            <v>3045.75</v>
          </cell>
        </row>
        <row r="646">
          <cell r="A646" t="str">
            <v>40066040</v>
          </cell>
          <cell r="B646" t="str">
            <v>TEMP DIRECT EXP</v>
          </cell>
          <cell r="C646">
            <v>18000</v>
          </cell>
        </row>
        <row r="647">
          <cell r="A647" t="str">
            <v>40066041</v>
          </cell>
          <cell r="B647" t="str">
            <v>TEMP DIRECT</v>
          </cell>
          <cell r="C647">
            <v>190606.3</v>
          </cell>
        </row>
        <row r="648">
          <cell r="A648" t="str">
            <v>40066044</v>
          </cell>
          <cell r="B648" t="str">
            <v>TEMP DIRECT EXPENSE</v>
          </cell>
          <cell r="C648">
            <v>43533.75</v>
          </cell>
        </row>
        <row r="649">
          <cell r="A649" t="str">
            <v>40066046</v>
          </cell>
          <cell r="B649" t="str">
            <v>TRAVELER DIRECT</v>
          </cell>
          <cell r="C649">
            <v>9607.32</v>
          </cell>
        </row>
        <row r="650">
          <cell r="A650" t="str">
            <v>40066049</v>
          </cell>
          <cell r="B650" t="str">
            <v>TEMP DIRECT-PT</v>
          </cell>
          <cell r="C650">
            <v>173670.32</v>
          </cell>
        </row>
        <row r="651">
          <cell r="A651" t="str">
            <v>40066052</v>
          </cell>
          <cell r="B651" t="str">
            <v>TEMP-DIRECT-OT</v>
          </cell>
          <cell r="C651">
            <v>22206.37</v>
          </cell>
        </row>
        <row r="652">
          <cell r="A652" t="str">
            <v>40072009</v>
          </cell>
          <cell r="B652" t="str">
            <v>MAIN/REPAIRS-MED/SURG I</v>
          </cell>
          <cell r="C652">
            <v>8379</v>
          </cell>
        </row>
        <row r="653">
          <cell r="A653" t="str">
            <v>40072013</v>
          </cell>
          <cell r="B653" t="str">
            <v>MAINT+ REPAIRS-CHILDBIRTH</v>
          </cell>
          <cell r="C653">
            <v>2489.5</v>
          </cell>
        </row>
        <row r="654">
          <cell r="A654" t="str">
            <v>40072015</v>
          </cell>
          <cell r="B654" t="str">
            <v>MAINT &amp; REPAIRS - ENT</v>
          </cell>
          <cell r="C654">
            <v>490</v>
          </cell>
        </row>
        <row r="655">
          <cell r="A655" t="str">
            <v>40072017</v>
          </cell>
          <cell r="B655" t="str">
            <v>MAINT &amp; REPAIRS-CVOSM</v>
          </cell>
          <cell r="C655">
            <v>4285.2</v>
          </cell>
        </row>
        <row r="656">
          <cell r="A656" t="str">
            <v>40072018</v>
          </cell>
          <cell r="B656" t="str">
            <v>MAINT &amp; RPR,EQUIP-WINDHAM</v>
          </cell>
          <cell r="C656">
            <v>4045.3</v>
          </cell>
        </row>
        <row r="657">
          <cell r="A657" t="str">
            <v>40072020</v>
          </cell>
          <cell r="B657" t="str">
            <v>MAIN. &amp; REPAIR - MAMMO</v>
          </cell>
          <cell r="C657">
            <v>3734.6</v>
          </cell>
        </row>
        <row r="658">
          <cell r="A658" t="str">
            <v>40072021</v>
          </cell>
          <cell r="B658" t="str">
            <v>MAINT + REPAIRS - OR</v>
          </cell>
          <cell r="C658">
            <v>47163.91</v>
          </cell>
        </row>
        <row r="659">
          <cell r="A659" t="str">
            <v>40072022</v>
          </cell>
          <cell r="B659" t="str">
            <v>MAINT &amp; REPAIRS-RECOVERY</v>
          </cell>
          <cell r="C659">
            <v>1272</v>
          </cell>
        </row>
        <row r="660">
          <cell r="A660" t="str">
            <v>40072023</v>
          </cell>
          <cell r="B660" t="str">
            <v>MAINT. + REPAIRS-EMERGENCY SVC</v>
          </cell>
          <cell r="C660">
            <v>6893</v>
          </cell>
        </row>
        <row r="661">
          <cell r="A661" t="str">
            <v>40072024</v>
          </cell>
          <cell r="B661" t="str">
            <v>MAINT + REPAIRS-ONE DAY SURGRY</v>
          </cell>
          <cell r="C661">
            <v>1169</v>
          </cell>
        </row>
        <row r="662">
          <cell r="A662" t="str">
            <v>40072027</v>
          </cell>
          <cell r="B662" t="str">
            <v>MAINT &amp; REPAIRS-CENTRAL SVC</v>
          </cell>
          <cell r="C662">
            <v>80</v>
          </cell>
        </row>
        <row r="663">
          <cell r="A663" t="str">
            <v>40072028</v>
          </cell>
          <cell r="B663" t="str">
            <v>MAINT.&amp; REPAIRS-SPEC. PROC.</v>
          </cell>
          <cell r="C663">
            <v>9245.5</v>
          </cell>
        </row>
        <row r="664">
          <cell r="A664" t="str">
            <v>40072029</v>
          </cell>
          <cell r="B664" t="str">
            <v>MAINT &amp; REPAIRS-SPEC SERVICES</v>
          </cell>
          <cell r="C664">
            <v>1208</v>
          </cell>
        </row>
        <row r="665">
          <cell r="A665" t="str">
            <v>40072037</v>
          </cell>
          <cell r="B665" t="str">
            <v>MAIN &amp; REPAIRS-SURGICAL</v>
          </cell>
          <cell r="C665">
            <v>1293.0999999999999</v>
          </cell>
        </row>
        <row r="666">
          <cell r="A666" t="str">
            <v>40072040</v>
          </cell>
          <cell r="B666" t="str">
            <v>MAINT &amp; REPAIR-ULTRASOUND</v>
          </cell>
          <cell r="C666">
            <v>2346.66</v>
          </cell>
        </row>
        <row r="667">
          <cell r="A667" t="str">
            <v>40072041</v>
          </cell>
          <cell r="B667" t="str">
            <v>MAINT. &amp; REPAIRS-LAB-CLIN</v>
          </cell>
          <cell r="C667">
            <v>38742.99</v>
          </cell>
        </row>
        <row r="668">
          <cell r="A668" t="str">
            <v>40072043</v>
          </cell>
          <cell r="B668" t="str">
            <v>MAINT. &amp; REPAIRS-ELECTROCARDIO</v>
          </cell>
          <cell r="C668">
            <v>248</v>
          </cell>
        </row>
        <row r="669">
          <cell r="A669" t="str">
            <v>40072044</v>
          </cell>
          <cell r="B669" t="str">
            <v>MAINT + REPAIRS-RADIOLOGY</v>
          </cell>
          <cell r="C669">
            <v>380315.27</v>
          </cell>
        </row>
        <row r="670">
          <cell r="A670" t="str">
            <v>40072045</v>
          </cell>
          <cell r="B670" t="str">
            <v>MAIN &amp; REPAIR-CAT SCAN</v>
          </cell>
          <cell r="C670">
            <v>142712.44</v>
          </cell>
        </row>
        <row r="671">
          <cell r="A671" t="str">
            <v>40072046</v>
          </cell>
          <cell r="B671" t="str">
            <v>MAINT + REPAIRS-NUCLEAR MED</v>
          </cell>
          <cell r="C671">
            <v>34937.5</v>
          </cell>
        </row>
        <row r="672">
          <cell r="A672" t="str">
            <v>40072047</v>
          </cell>
          <cell r="B672" t="str">
            <v>MAINT.+ REPAIRS - PHARMACY</v>
          </cell>
          <cell r="C672">
            <v>3720</v>
          </cell>
        </row>
        <row r="673">
          <cell r="A673" t="str">
            <v>40072048</v>
          </cell>
          <cell r="B673" t="str">
            <v>MAINT + REPAIRS-ANESTHESIOLOGY</v>
          </cell>
          <cell r="C673">
            <v>2063.48</v>
          </cell>
        </row>
        <row r="674">
          <cell r="A674" t="str">
            <v>40072050</v>
          </cell>
          <cell r="B674" t="str">
            <v>MAINT. + REPAIRS-RESP THERAPY</v>
          </cell>
          <cell r="C674">
            <v>5.79</v>
          </cell>
        </row>
        <row r="675">
          <cell r="A675" t="str">
            <v>40072055</v>
          </cell>
          <cell r="B675" t="str">
            <v>MAINTENANCE &amp; REPAIR</v>
          </cell>
          <cell r="C675">
            <v>27535.84</v>
          </cell>
        </row>
        <row r="676">
          <cell r="A676" t="str">
            <v>40072057</v>
          </cell>
          <cell r="B676" t="str">
            <v>MAINT + REPAIRS-MEDICAL REC</v>
          </cell>
          <cell r="C676">
            <v>9093.74</v>
          </cell>
        </row>
        <row r="677">
          <cell r="A677" t="str">
            <v>40072064</v>
          </cell>
          <cell r="B677" t="str">
            <v>MAINT + REPAIRS-PUR &amp; STORES</v>
          </cell>
          <cell r="C677">
            <v>620</v>
          </cell>
        </row>
        <row r="678">
          <cell r="A678" t="str">
            <v>40072068</v>
          </cell>
          <cell r="B678" t="str">
            <v>MAINT + REPAIRS-PRINTING</v>
          </cell>
          <cell r="C678">
            <v>5829.74</v>
          </cell>
        </row>
        <row r="679">
          <cell r="A679" t="str">
            <v>40072069</v>
          </cell>
          <cell r="B679" t="str">
            <v>MAINT &amp; REPAIRS</v>
          </cell>
          <cell r="C679">
            <v>10795.52</v>
          </cell>
        </row>
        <row r="680">
          <cell r="A680" t="str">
            <v>40072073</v>
          </cell>
          <cell r="B680" t="str">
            <v>MAINT/REPAIRS-SPFLD DAYCARE</v>
          </cell>
          <cell r="C680">
            <v>2232.46</v>
          </cell>
        </row>
        <row r="681">
          <cell r="A681" t="str">
            <v>40072080</v>
          </cell>
          <cell r="B681" t="str">
            <v>MAINT + REPAIRS-DIETARY SERVIC</v>
          </cell>
          <cell r="C681">
            <v>4627.97</v>
          </cell>
        </row>
        <row r="682">
          <cell r="A682" t="str">
            <v>40072083</v>
          </cell>
          <cell r="B682" t="str">
            <v>MAINT &amp; REPAIRS-PLANT MAIN.</v>
          </cell>
          <cell r="C682">
            <v>64174.41</v>
          </cell>
        </row>
        <row r="683">
          <cell r="A683" t="str">
            <v>40072085</v>
          </cell>
          <cell r="B683" t="str">
            <v>MAINT + REPAIRS-HSKP SERVICES</v>
          </cell>
          <cell r="C683">
            <v>3097.85</v>
          </cell>
        </row>
        <row r="684">
          <cell r="A684" t="str">
            <v>40072091</v>
          </cell>
          <cell r="B684" t="str">
            <v>MAINT + REPAIRS-DATA PROCESS</v>
          </cell>
          <cell r="C684">
            <v>1139</v>
          </cell>
        </row>
        <row r="685">
          <cell r="A685" t="str">
            <v>40072092</v>
          </cell>
          <cell r="B685" t="str">
            <v>MAINT + REPAIRS-GENERAL ACCT</v>
          </cell>
          <cell r="C685">
            <v>1925</v>
          </cell>
        </row>
        <row r="686">
          <cell r="A686" t="str">
            <v>40074017</v>
          </cell>
          <cell r="B686" t="str">
            <v>LAUNDRY &amp; LINEN-CVOSM</v>
          </cell>
          <cell r="C686">
            <v>421.82</v>
          </cell>
        </row>
        <row r="687">
          <cell r="A687" t="str">
            <v>40074055</v>
          </cell>
          <cell r="B687" t="str">
            <v>LAUNDRY/LINEN CODING</v>
          </cell>
          <cell r="C687">
            <v>553.36</v>
          </cell>
        </row>
        <row r="688">
          <cell r="A688" t="str">
            <v>40074084</v>
          </cell>
          <cell r="B688" t="str">
            <v>LAUNDRY/LINEN-PT BF</v>
          </cell>
          <cell r="C688">
            <v>439.47</v>
          </cell>
        </row>
        <row r="689">
          <cell r="A689" t="str">
            <v>40074086</v>
          </cell>
          <cell r="B689" t="str">
            <v>LAUNDRY + LINEN--LAUND &amp; LINEN</v>
          </cell>
          <cell r="C689">
            <v>154808.6</v>
          </cell>
        </row>
        <row r="690">
          <cell r="A690" t="str">
            <v>40075047</v>
          </cell>
          <cell r="B690" t="str">
            <v>DATA PROCESSING-PHARMACY</v>
          </cell>
          <cell r="C690">
            <v>2039</v>
          </cell>
        </row>
        <row r="691">
          <cell r="A691" t="str">
            <v>40075057</v>
          </cell>
          <cell r="B691" t="str">
            <v>DATA PROCESSING-MEDICAL REC</v>
          </cell>
          <cell r="C691">
            <v>4651</v>
          </cell>
        </row>
        <row r="692">
          <cell r="A692" t="str">
            <v>40075062</v>
          </cell>
          <cell r="B692" t="str">
            <v>DATA PROCESSING-QUALITY ASSURA</v>
          </cell>
          <cell r="C692">
            <v>91764.82</v>
          </cell>
        </row>
        <row r="693">
          <cell r="A693" t="str">
            <v>40075090</v>
          </cell>
          <cell r="B693" t="str">
            <v>DATA PROCESSING PAT ACCTG</v>
          </cell>
          <cell r="C693">
            <v>61209.09</v>
          </cell>
        </row>
        <row r="694">
          <cell r="A694" t="str">
            <v>40075092</v>
          </cell>
          <cell r="B694" t="str">
            <v>DATA PROCESSING-GENERAL ACCT</v>
          </cell>
          <cell r="C694">
            <v>26123</v>
          </cell>
        </row>
        <row r="695">
          <cell r="A695" t="str">
            <v>40076013</v>
          </cell>
          <cell r="B695" t="str">
            <v>MGT + CONTRACTED SER-CHILDBIRT</v>
          </cell>
          <cell r="C695">
            <v>47.47</v>
          </cell>
        </row>
        <row r="696">
          <cell r="A696" t="str">
            <v>40076015</v>
          </cell>
          <cell r="B696" t="str">
            <v>MGT &amp; CONTRACT FEES - ENT</v>
          </cell>
          <cell r="C696">
            <v>26600</v>
          </cell>
        </row>
        <row r="697">
          <cell r="A697" t="str">
            <v>40076017</v>
          </cell>
          <cell r="B697" t="str">
            <v>MGT+ CONTRACTED SER-CVOSM</v>
          </cell>
          <cell r="C697">
            <v>84225.81</v>
          </cell>
        </row>
        <row r="698">
          <cell r="A698" t="str">
            <v>40076018</v>
          </cell>
          <cell r="B698" t="str">
            <v>MGMT &amp; CNTRCT SRV-WINDHAM</v>
          </cell>
          <cell r="C698">
            <v>45873.29</v>
          </cell>
        </row>
        <row r="699">
          <cell r="A699" t="str">
            <v>40076021</v>
          </cell>
          <cell r="B699" t="str">
            <v>MAN + CONTRACTED SER - OR</v>
          </cell>
          <cell r="C699">
            <v>1269.5999999999999</v>
          </cell>
        </row>
        <row r="700">
          <cell r="A700" t="str">
            <v>40076023</v>
          </cell>
          <cell r="B700" t="str">
            <v>MAN + CONTRACTED SER-EMERG SVC</v>
          </cell>
          <cell r="C700">
            <v>3538216.72</v>
          </cell>
        </row>
        <row r="701">
          <cell r="A701" t="str">
            <v>40076026</v>
          </cell>
          <cell r="B701" t="str">
            <v>MAN &amp; CONTR SERVICES</v>
          </cell>
          <cell r="C701">
            <v>601296.52</v>
          </cell>
        </row>
        <row r="702">
          <cell r="A702" t="str">
            <v>40076037</v>
          </cell>
          <cell r="B702" t="str">
            <v>MGMT &amp; CONTRACT FEES-SURGICAL</v>
          </cell>
          <cell r="C702">
            <v>28175</v>
          </cell>
        </row>
        <row r="703">
          <cell r="A703" t="str">
            <v>40076040</v>
          </cell>
          <cell r="B703" t="str">
            <v>MGMT &amp; CNTRCT SRV-ULTRASOUND</v>
          </cell>
          <cell r="C703">
            <v>920</v>
          </cell>
        </row>
        <row r="704">
          <cell r="A704" t="str">
            <v>40076041</v>
          </cell>
          <cell r="B704" t="str">
            <v>MAN &amp; CONTRACTED SEV-LAB-CLIN</v>
          </cell>
          <cell r="C704">
            <v>8291.4</v>
          </cell>
        </row>
        <row r="705">
          <cell r="A705" t="str">
            <v>40076044</v>
          </cell>
          <cell r="B705" t="str">
            <v>MAN + CONTRACTED SEV-RADIOLOGY</v>
          </cell>
          <cell r="C705">
            <v>510852.96</v>
          </cell>
        </row>
        <row r="706">
          <cell r="A706" t="str">
            <v>40076045</v>
          </cell>
          <cell r="B706" t="str">
            <v>MAN &amp; CONTRACTED SEV-CAT SCAN</v>
          </cell>
          <cell r="C706">
            <v>23025.98</v>
          </cell>
        </row>
        <row r="707">
          <cell r="A707" t="str">
            <v>40076047</v>
          </cell>
          <cell r="B707" t="str">
            <v>MAN + CONTRACTED SEV-PHARMACY</v>
          </cell>
          <cell r="C707">
            <v>19290.55</v>
          </cell>
        </row>
        <row r="708">
          <cell r="A708" t="str">
            <v>40076050</v>
          </cell>
          <cell r="B708" t="str">
            <v>MAN + CONTRACTED SEV-RESP THPY</v>
          </cell>
          <cell r="C708">
            <v>4384.17</v>
          </cell>
        </row>
        <row r="709">
          <cell r="A709" t="str">
            <v>40076057</v>
          </cell>
          <cell r="B709" t="str">
            <v>MAN + CONTRACTED SER-MED REC</v>
          </cell>
          <cell r="C709">
            <v>781</v>
          </cell>
        </row>
        <row r="710">
          <cell r="A710" t="str">
            <v>40076058</v>
          </cell>
          <cell r="B710" t="str">
            <v>MAN &amp; CONTRACTED SER-ANES.</v>
          </cell>
          <cell r="C710">
            <v>37800</v>
          </cell>
        </row>
        <row r="711">
          <cell r="A711" t="str">
            <v>40076061</v>
          </cell>
          <cell r="B711" t="str">
            <v>MAN + CONTRACTED SEV-PERSONNEL</v>
          </cell>
          <cell r="C711">
            <v>16676.71</v>
          </cell>
        </row>
        <row r="712">
          <cell r="A712" t="str">
            <v>40076073</v>
          </cell>
          <cell r="B712" t="str">
            <v>MGMNT/CONT SVCS - SPFLD ADULT</v>
          </cell>
          <cell r="C712">
            <v>1385</v>
          </cell>
        </row>
        <row r="713">
          <cell r="A713" t="str">
            <v>40076080</v>
          </cell>
          <cell r="B713" t="str">
            <v>MAN + CONTRACTED SER-DIETARY</v>
          </cell>
          <cell r="C713">
            <v>90</v>
          </cell>
        </row>
        <row r="714">
          <cell r="A714" t="str">
            <v>40076083</v>
          </cell>
          <cell r="B714" t="str">
            <v>MAN + CONTRACTED SER-PLANT MNT</v>
          </cell>
          <cell r="C714">
            <v>124784.81</v>
          </cell>
        </row>
        <row r="715">
          <cell r="A715" t="str">
            <v>40076090</v>
          </cell>
          <cell r="B715" t="str">
            <v>MAN + CONTRACTED SER-PAT ACCT</v>
          </cell>
          <cell r="C715">
            <v>1852.34</v>
          </cell>
        </row>
        <row r="716">
          <cell r="A716" t="str">
            <v>40076091</v>
          </cell>
          <cell r="B716" t="str">
            <v>MAN + CONTRACTED SEV-DATA PROC</v>
          </cell>
          <cell r="C716">
            <v>541503.93999999994</v>
          </cell>
        </row>
        <row r="717">
          <cell r="A717" t="str">
            <v>40076092</v>
          </cell>
          <cell r="B717" t="str">
            <v>MAN + CONTRACTED SEV-GEN ACCT</v>
          </cell>
          <cell r="C717">
            <v>14532.36</v>
          </cell>
        </row>
        <row r="718">
          <cell r="A718" t="str">
            <v>40076096</v>
          </cell>
          <cell r="B718" t="str">
            <v>MGMT &amp; CNTRCT SVCS-HOSPITALIST</v>
          </cell>
          <cell r="C718">
            <v>49000</v>
          </cell>
        </row>
        <row r="719">
          <cell r="A719" t="str">
            <v>40076097</v>
          </cell>
          <cell r="B719" t="str">
            <v>MAN + CONTRACTED SER-AUXILIARY</v>
          </cell>
          <cell r="C719">
            <v>3947.3</v>
          </cell>
        </row>
        <row r="720">
          <cell r="A720" t="str">
            <v>40077090</v>
          </cell>
          <cell r="B720" t="str">
            <v>COLLECTION AGENCY</v>
          </cell>
          <cell r="C720">
            <v>80457.81</v>
          </cell>
        </row>
        <row r="721">
          <cell r="A721" t="str">
            <v>40079009</v>
          </cell>
          <cell r="B721" t="str">
            <v>OTHER PURCHASED SERV-MSU</v>
          </cell>
          <cell r="C721">
            <v>61270.45</v>
          </cell>
        </row>
        <row r="722">
          <cell r="A722" t="str">
            <v>40079013</v>
          </cell>
          <cell r="B722" t="str">
            <v>OTHER PURCHASED SERV-CHILDBIRT</v>
          </cell>
          <cell r="C722">
            <v>25752.5</v>
          </cell>
        </row>
        <row r="723">
          <cell r="A723" t="str">
            <v>40079015</v>
          </cell>
          <cell r="B723" t="str">
            <v>OTHER PURCHASED SERV - ENT</v>
          </cell>
          <cell r="C723">
            <v>35006.94</v>
          </cell>
        </row>
        <row r="724">
          <cell r="A724" t="str">
            <v>40079017</v>
          </cell>
          <cell r="B724" t="str">
            <v>OTHER PURCHASED SERV-CVOSM</v>
          </cell>
          <cell r="C724">
            <v>31976.09</v>
          </cell>
        </row>
        <row r="725">
          <cell r="A725" t="str">
            <v>40079018</v>
          </cell>
          <cell r="B725" t="str">
            <v>OTHER PURCH SERV-RMH-PSYCH</v>
          </cell>
          <cell r="C725">
            <v>7639.75</v>
          </cell>
        </row>
        <row r="726">
          <cell r="A726" t="str">
            <v>40079020</v>
          </cell>
          <cell r="B726" t="str">
            <v>OTHER PURCHASED SERV. - MAMMO</v>
          </cell>
          <cell r="C726">
            <v>54631.66</v>
          </cell>
        </row>
        <row r="727">
          <cell r="A727" t="str">
            <v>40079021</v>
          </cell>
          <cell r="B727" t="str">
            <v>OTHER PURCHASED SERV - OR</v>
          </cell>
          <cell r="C727">
            <v>144112.70000000001</v>
          </cell>
        </row>
        <row r="728">
          <cell r="A728" t="str">
            <v>40079022</v>
          </cell>
          <cell r="B728" t="str">
            <v>OTHER PURCHASED SERV-RECOVERY</v>
          </cell>
          <cell r="C728">
            <v>1328</v>
          </cell>
        </row>
        <row r="729">
          <cell r="A729" t="str">
            <v>40079023</v>
          </cell>
          <cell r="B729" t="str">
            <v>OTHER PURCHASED SVC-EMERG.SVC.</v>
          </cell>
          <cell r="C729">
            <v>8043.81</v>
          </cell>
        </row>
        <row r="730">
          <cell r="A730" t="str">
            <v>40079028</v>
          </cell>
          <cell r="B730" t="str">
            <v>OTHER PURCH. SERV-SPEC. PROC.</v>
          </cell>
          <cell r="C730">
            <v>110</v>
          </cell>
        </row>
        <row r="731">
          <cell r="A731" t="str">
            <v>40079029</v>
          </cell>
          <cell r="B731" t="str">
            <v>OTHER PURCH. SERV-SP SERVICES</v>
          </cell>
          <cell r="C731">
            <v>275.25</v>
          </cell>
        </row>
        <row r="732">
          <cell r="A732" t="str">
            <v>40079036</v>
          </cell>
          <cell r="B732" t="str">
            <v>OTHER PURCHASED - MRI</v>
          </cell>
          <cell r="C732">
            <v>577210.26</v>
          </cell>
        </row>
        <row r="733">
          <cell r="A733" t="str">
            <v>40079037</v>
          </cell>
          <cell r="B733" t="str">
            <v>OTHER PURCH SVCS-SURGICAL</v>
          </cell>
          <cell r="C733">
            <v>9971.24</v>
          </cell>
        </row>
        <row r="734">
          <cell r="A734" t="str">
            <v>40079039</v>
          </cell>
          <cell r="B734" t="str">
            <v>OTHER PURCHASED SVCS-SECURITY</v>
          </cell>
          <cell r="C734">
            <v>198586.2</v>
          </cell>
        </row>
        <row r="735">
          <cell r="A735" t="str">
            <v>40079040</v>
          </cell>
          <cell r="B735" t="str">
            <v>OTHER PURCHASED SERV-ULTRASND</v>
          </cell>
          <cell r="C735">
            <v>31986.89</v>
          </cell>
        </row>
        <row r="736">
          <cell r="A736" t="str">
            <v>40079041</v>
          </cell>
          <cell r="B736" t="str">
            <v>OTHER PURCHASED SERV-LAB-CLIN</v>
          </cell>
          <cell r="C736">
            <v>976539.24</v>
          </cell>
        </row>
        <row r="737">
          <cell r="A737" t="str">
            <v>40079042</v>
          </cell>
          <cell r="B737" t="str">
            <v>OTHER PURCHASED SERV-BLOOD BK</v>
          </cell>
          <cell r="C737">
            <v>0</v>
          </cell>
        </row>
        <row r="738">
          <cell r="A738" t="str">
            <v>40079043</v>
          </cell>
          <cell r="B738" t="str">
            <v>OTHER PURCHASED SERV/ELECTROCA</v>
          </cell>
          <cell r="C738">
            <v>576</v>
          </cell>
        </row>
        <row r="739">
          <cell r="A739" t="str">
            <v>40079044</v>
          </cell>
          <cell r="B739" t="str">
            <v>OTHER PURCHASED SERV-RADIOLOGY</v>
          </cell>
          <cell r="C739">
            <v>17009.57</v>
          </cell>
        </row>
        <row r="740">
          <cell r="A740" t="str">
            <v>40079045</v>
          </cell>
          <cell r="B740" t="str">
            <v>OTHER PURCHASED SERV-CAT SCAN</v>
          </cell>
          <cell r="C740">
            <v>114589.94</v>
          </cell>
        </row>
        <row r="741">
          <cell r="A741" t="str">
            <v>40079046</v>
          </cell>
          <cell r="B741" t="str">
            <v>OTHER PURCHASED SERV-NUC MED</v>
          </cell>
          <cell r="C741">
            <v>4966.67</v>
          </cell>
        </row>
        <row r="742">
          <cell r="A742" t="str">
            <v>40079047</v>
          </cell>
          <cell r="B742" t="str">
            <v>OTHER PURCHASED SERV-PHARMACY</v>
          </cell>
          <cell r="C742">
            <v>198712.02</v>
          </cell>
        </row>
        <row r="743">
          <cell r="A743" t="str">
            <v>40079048</v>
          </cell>
          <cell r="B743" t="str">
            <v>OTHER PURCHASED SERV-ANESTH</v>
          </cell>
          <cell r="C743">
            <v>1612</v>
          </cell>
        </row>
        <row r="744">
          <cell r="A744" t="str">
            <v>40079049</v>
          </cell>
          <cell r="B744" t="str">
            <v>OTHER PURCHASED SERV-PHY THPY</v>
          </cell>
          <cell r="C744">
            <v>31242</v>
          </cell>
        </row>
        <row r="745">
          <cell r="A745" t="str">
            <v>40079050</v>
          </cell>
          <cell r="B745" t="str">
            <v>OTHER PURCHASED SERV-RESP THPY</v>
          </cell>
          <cell r="C745">
            <v>16935</v>
          </cell>
        </row>
        <row r="746">
          <cell r="A746" t="str">
            <v>40079052</v>
          </cell>
          <cell r="B746" t="str">
            <v>OTHER PURCHASED SERV-OCCP THPY</v>
          </cell>
          <cell r="C746">
            <v>32900</v>
          </cell>
        </row>
        <row r="747">
          <cell r="A747" t="str">
            <v>40079055</v>
          </cell>
          <cell r="B747" t="str">
            <v>PURCHASED SERVICE</v>
          </cell>
          <cell r="C747">
            <v>25400</v>
          </cell>
        </row>
        <row r="748">
          <cell r="A748" t="str">
            <v>40079057</v>
          </cell>
          <cell r="B748" t="str">
            <v>OTHER PURCHASED SERV-MED REC</v>
          </cell>
          <cell r="C748">
            <v>184556.28</v>
          </cell>
        </row>
        <row r="749">
          <cell r="A749" t="str">
            <v>40079060</v>
          </cell>
          <cell r="B749" t="str">
            <v>OTHER PURCHASED SERV-ADM &amp; GEN</v>
          </cell>
          <cell r="C749">
            <v>1250</v>
          </cell>
        </row>
        <row r="750">
          <cell r="A750" t="str">
            <v>40079061</v>
          </cell>
          <cell r="B750" t="str">
            <v>OTHER PURCHASED SERV-PERSONNEL</v>
          </cell>
          <cell r="C750">
            <v>435</v>
          </cell>
        </row>
        <row r="751">
          <cell r="A751" t="str">
            <v>40079062</v>
          </cell>
          <cell r="B751" t="str">
            <v>OTHER PURCHASED SERV-QUALITY A</v>
          </cell>
          <cell r="C751">
            <v>43562.35</v>
          </cell>
        </row>
        <row r="752">
          <cell r="A752" t="str">
            <v>40079073</v>
          </cell>
          <cell r="B752" t="str">
            <v>OTHER PURCHASED SVCS - SPFLD A</v>
          </cell>
          <cell r="C752">
            <v>40761.81</v>
          </cell>
        </row>
        <row r="753">
          <cell r="A753" t="str">
            <v>40079083</v>
          </cell>
          <cell r="B753" t="str">
            <v>OTHER PURCHASED SERV-PLANT MNT</v>
          </cell>
          <cell r="C753">
            <v>388468.17</v>
          </cell>
        </row>
        <row r="754">
          <cell r="A754" t="str">
            <v>40079085</v>
          </cell>
          <cell r="B754" t="str">
            <v>OTHER PURCHASED SERV-HSKP SERV</v>
          </cell>
          <cell r="C754">
            <v>11936.25</v>
          </cell>
        </row>
        <row r="755">
          <cell r="A755" t="str">
            <v>40079086</v>
          </cell>
          <cell r="B755" t="str">
            <v>OTHER PURCHASED SERV-LAUND/LIN</v>
          </cell>
          <cell r="C755">
            <v>253.14</v>
          </cell>
        </row>
        <row r="756">
          <cell r="A756" t="str">
            <v>40079090</v>
          </cell>
          <cell r="B756" t="str">
            <v>OTHER PURCHASED SERV-PAT ACCT</v>
          </cell>
          <cell r="C756">
            <v>200843.25</v>
          </cell>
        </row>
        <row r="757">
          <cell r="A757" t="str">
            <v>40079091</v>
          </cell>
          <cell r="B757" t="str">
            <v>OTHER PURCHASED SERV-DATA PROC</v>
          </cell>
          <cell r="C757">
            <v>8250</v>
          </cell>
        </row>
        <row r="758">
          <cell r="A758" t="str">
            <v>40079092</v>
          </cell>
          <cell r="B758" t="str">
            <v>OTHER PURCHASED SERV-GEN ACCT</v>
          </cell>
          <cell r="C758">
            <v>947.2</v>
          </cell>
        </row>
        <row r="759">
          <cell r="A759" t="str">
            <v>40079095</v>
          </cell>
          <cell r="B759" t="str">
            <v>OTHER PURCHASED SER-CORP COMPL</v>
          </cell>
          <cell r="C759">
            <v>9494.35</v>
          </cell>
        </row>
        <row r="760">
          <cell r="A760" t="str">
            <v>40080080</v>
          </cell>
          <cell r="B760" t="str">
            <v>INTRACOMPANY CHARGES</v>
          </cell>
          <cell r="C760">
            <v>-77644.27</v>
          </cell>
        </row>
        <row r="761">
          <cell r="A761" t="str">
            <v>40081015</v>
          </cell>
          <cell r="B761" t="str">
            <v>INSURANCE EXP. - ENT</v>
          </cell>
          <cell r="C761">
            <v>18912</v>
          </cell>
        </row>
        <row r="762">
          <cell r="A762" t="str">
            <v>40081017</v>
          </cell>
          <cell r="B762" t="str">
            <v>INSURANCE</v>
          </cell>
          <cell r="C762">
            <v>69205.960000000006</v>
          </cell>
        </row>
        <row r="763">
          <cell r="A763" t="str">
            <v>40081031</v>
          </cell>
          <cell r="B763" t="str">
            <v>INSURANCE-PROPERTY</v>
          </cell>
          <cell r="C763">
            <v>50162</v>
          </cell>
        </row>
        <row r="764">
          <cell r="A764" t="str">
            <v>40081032</v>
          </cell>
          <cell r="B764" t="str">
            <v>INSURANCE-GENERAL LIABILITY</v>
          </cell>
          <cell r="C764">
            <v>22153</v>
          </cell>
        </row>
        <row r="765">
          <cell r="A765" t="str">
            <v>40081033</v>
          </cell>
          <cell r="B765" t="str">
            <v>INSURANCE-MALPRACTICE</v>
          </cell>
          <cell r="C765">
            <v>407004</v>
          </cell>
        </row>
        <row r="766">
          <cell r="A766" t="str">
            <v>40081037</v>
          </cell>
          <cell r="B766" t="str">
            <v>INSURANCE EXPENSE</v>
          </cell>
          <cell r="C766">
            <v>136368.38</v>
          </cell>
        </row>
        <row r="767">
          <cell r="A767" t="str">
            <v>40081060</v>
          </cell>
          <cell r="B767" t="str">
            <v>INSURANCE EXP-ADMIN</v>
          </cell>
          <cell r="C767">
            <v>46362</v>
          </cell>
        </row>
        <row r="768">
          <cell r="A768" t="str">
            <v>40082071</v>
          </cell>
          <cell r="B768" t="str">
            <v>INTEREST EXPENSE - GENERAL</v>
          </cell>
          <cell r="C768">
            <v>373221.21</v>
          </cell>
        </row>
        <row r="769">
          <cell r="A769" t="str">
            <v>40083009</v>
          </cell>
          <cell r="B769" t="str">
            <v>LICENSE &amp;TAXES-MSU</v>
          </cell>
          <cell r="C769">
            <v>25.34</v>
          </cell>
        </row>
        <row r="770">
          <cell r="A770" t="str">
            <v>40083013</v>
          </cell>
          <cell r="B770" t="str">
            <v>LICENSE &amp; TAX-CBC</v>
          </cell>
          <cell r="C770">
            <v>166.67</v>
          </cell>
        </row>
        <row r="771">
          <cell r="A771" t="str">
            <v>40083015</v>
          </cell>
          <cell r="B771" t="str">
            <v>LIC &amp; TAXES - ENT</v>
          </cell>
          <cell r="C771">
            <v>731</v>
          </cell>
        </row>
        <row r="772">
          <cell r="A772" t="str">
            <v>40083017</v>
          </cell>
          <cell r="B772" t="str">
            <v>LICENSES</v>
          </cell>
          <cell r="C772">
            <v>551.20000000000005</v>
          </cell>
        </row>
        <row r="773">
          <cell r="A773" t="str">
            <v>40083020</v>
          </cell>
          <cell r="B773" t="str">
            <v>LICENSE &amp; TAXES - MAMMO</v>
          </cell>
          <cell r="C773">
            <v>3615</v>
          </cell>
        </row>
        <row r="774">
          <cell r="A774" t="str">
            <v>40083023</v>
          </cell>
          <cell r="B774" t="str">
            <v>LICENSE &amp; TAX - ER</v>
          </cell>
          <cell r="C774">
            <v>103.74</v>
          </cell>
        </row>
        <row r="775">
          <cell r="A775" t="str">
            <v>40083041</v>
          </cell>
          <cell r="B775" t="str">
            <v>LICENSE &amp; TAXES</v>
          </cell>
          <cell r="C775">
            <v>3463.76</v>
          </cell>
        </row>
        <row r="776">
          <cell r="A776" t="str">
            <v>40083046</v>
          </cell>
          <cell r="B776" t="str">
            <v>LIC, FEES-NUCLEAR MED</v>
          </cell>
          <cell r="C776">
            <v>15367.5</v>
          </cell>
        </row>
        <row r="777">
          <cell r="A777" t="str">
            <v>40083060</v>
          </cell>
          <cell r="B777" t="str">
            <v>LIC &amp; TAXES NON INC-ADM &amp; GEN</v>
          </cell>
          <cell r="C777">
            <v>4052.69</v>
          </cell>
        </row>
        <row r="778">
          <cell r="A778" t="str">
            <v>40083064</v>
          </cell>
          <cell r="B778" t="str">
            <v>LIC. + TAXES NON INC-PUR &amp; STO</v>
          </cell>
          <cell r="C778">
            <v>49.5</v>
          </cell>
        </row>
        <row r="779">
          <cell r="A779" t="str">
            <v>40083083</v>
          </cell>
          <cell r="B779" t="str">
            <v>LIC. + TAXES NON INC-PLANT MNT</v>
          </cell>
          <cell r="C779">
            <v>1100</v>
          </cell>
        </row>
        <row r="780">
          <cell r="A780" t="str">
            <v>40083091</v>
          </cell>
          <cell r="B780" t="str">
            <v>License  Taxes</v>
          </cell>
          <cell r="C780">
            <v>3431.49</v>
          </cell>
        </row>
        <row r="781">
          <cell r="A781" t="str">
            <v>40084001</v>
          </cell>
          <cell r="B781" t="str">
            <v>DUES/BOOKS/SUBS - CHESTER FAM</v>
          </cell>
          <cell r="C781">
            <v>0</v>
          </cell>
        </row>
        <row r="782">
          <cell r="A782" t="str">
            <v>40084002</v>
          </cell>
          <cell r="B782" t="str">
            <v>BOOKS,DUES,SUBSCRP-RMG</v>
          </cell>
          <cell r="C782">
            <v>0</v>
          </cell>
        </row>
        <row r="783">
          <cell r="A783" t="str">
            <v>40084008</v>
          </cell>
          <cell r="B783" t="str">
            <v>DUES,BOOKS &amp; SUBS-PAT CARE SVC</v>
          </cell>
          <cell r="C783">
            <v>3793.84</v>
          </cell>
        </row>
        <row r="784">
          <cell r="A784" t="str">
            <v>40084009</v>
          </cell>
          <cell r="B784" t="str">
            <v>DUES/BOOKS + SUBS-MSU</v>
          </cell>
          <cell r="C784">
            <v>1826.17</v>
          </cell>
        </row>
        <row r="785">
          <cell r="A785" t="str">
            <v>40084013</v>
          </cell>
          <cell r="B785" t="str">
            <v>DUES/BOOKS + SUBS - CHILDBIRTH</v>
          </cell>
          <cell r="C785">
            <v>4538.6499999999996</v>
          </cell>
        </row>
        <row r="786">
          <cell r="A786" t="str">
            <v>40084015</v>
          </cell>
          <cell r="B786" t="str">
            <v>DUES/BOOKS &amp; SUBS - ENT</v>
          </cell>
          <cell r="C786">
            <v>1949.95</v>
          </cell>
        </row>
        <row r="787">
          <cell r="A787" t="str">
            <v>40084017</v>
          </cell>
          <cell r="B787" t="str">
            <v>DUES/BOOKS &amp; SUBS-CVOSM</v>
          </cell>
          <cell r="C787">
            <v>8172.25</v>
          </cell>
        </row>
        <row r="788">
          <cell r="A788" t="str">
            <v>40084018</v>
          </cell>
          <cell r="B788" t="str">
            <v>DUES/BOOKS/SUBS- WINDHAM</v>
          </cell>
          <cell r="C788">
            <v>1984.7</v>
          </cell>
        </row>
        <row r="789">
          <cell r="A789" t="str">
            <v>40084019</v>
          </cell>
          <cell r="B789" t="str">
            <v>DUES/BOOKS &amp; SUBS-PULM REHAB</v>
          </cell>
          <cell r="C789">
            <v>461.43</v>
          </cell>
        </row>
        <row r="790">
          <cell r="A790" t="str">
            <v>40084020</v>
          </cell>
          <cell r="B790" t="str">
            <v>DUES &amp; BOOKS - MAMMO</v>
          </cell>
          <cell r="C790">
            <v>234.88</v>
          </cell>
        </row>
        <row r="791">
          <cell r="A791" t="str">
            <v>40084021</v>
          </cell>
          <cell r="B791" t="str">
            <v>DUES/BOOKS + SUBS - OR</v>
          </cell>
          <cell r="C791">
            <v>199</v>
          </cell>
        </row>
        <row r="792">
          <cell r="A792" t="str">
            <v>40084023</v>
          </cell>
          <cell r="B792" t="str">
            <v>DUES/BOOKS + SUBS-EMERG. SVCS.</v>
          </cell>
          <cell r="C792">
            <v>2797.91</v>
          </cell>
        </row>
        <row r="793">
          <cell r="A793" t="str">
            <v>40084024</v>
          </cell>
          <cell r="B793" t="str">
            <v>DUES/BOOKS + SUBS-1 DAY SURGRY</v>
          </cell>
          <cell r="C793">
            <v>678.06</v>
          </cell>
        </row>
        <row r="794">
          <cell r="A794" t="str">
            <v>40084029</v>
          </cell>
          <cell r="B794" t="str">
            <v>DUES/BOOKS &amp; SUBS-SP SERVICES</v>
          </cell>
          <cell r="C794">
            <v>634.73</v>
          </cell>
        </row>
        <row r="795">
          <cell r="A795" t="str">
            <v>40084036</v>
          </cell>
          <cell r="B795" t="str">
            <v>DUES/BOOKS &amp; SUBS - MRI</v>
          </cell>
          <cell r="C795">
            <v>125</v>
          </cell>
        </row>
        <row r="796">
          <cell r="A796" t="str">
            <v>40084037</v>
          </cell>
          <cell r="B796" t="str">
            <v>DUES,BOOKS,SUBS-SURGICAL</v>
          </cell>
          <cell r="C796">
            <v>3160.74</v>
          </cell>
        </row>
        <row r="797">
          <cell r="A797" t="str">
            <v>40084040</v>
          </cell>
          <cell r="B797" t="str">
            <v>DUES/BOOKS/SUBSCRPTN-ULTRASOUN</v>
          </cell>
          <cell r="C797">
            <v>966.28</v>
          </cell>
        </row>
        <row r="798">
          <cell r="A798" t="str">
            <v>40084041</v>
          </cell>
          <cell r="B798" t="str">
            <v>DUES/BOOKS &amp; SUBS-LAB-CLIN</v>
          </cell>
          <cell r="C798">
            <v>2084.4299999999998</v>
          </cell>
        </row>
        <row r="799">
          <cell r="A799" t="str">
            <v>40084044</v>
          </cell>
          <cell r="B799" t="str">
            <v>DUES/BOOKS + SUBS-RADIOLOGY</v>
          </cell>
          <cell r="C799">
            <v>4717.91</v>
          </cell>
        </row>
        <row r="800">
          <cell r="A800" t="str">
            <v>40084045</v>
          </cell>
          <cell r="B800" t="str">
            <v>DUES/BOOKS &amp; SUBS-CAT SCAN</v>
          </cell>
          <cell r="C800">
            <v>687</v>
          </cell>
        </row>
        <row r="801">
          <cell r="A801" t="str">
            <v>40084046</v>
          </cell>
          <cell r="B801" t="str">
            <v>DUES/BOOKS + SUBS-NUCLEAR MED</v>
          </cell>
          <cell r="C801">
            <v>118</v>
          </cell>
        </row>
        <row r="802">
          <cell r="A802" t="str">
            <v>40084047</v>
          </cell>
          <cell r="B802" t="str">
            <v>DUES/BOOKS + SUBS-PHARMACY</v>
          </cell>
          <cell r="C802">
            <v>1558.21</v>
          </cell>
        </row>
        <row r="803">
          <cell r="A803" t="str">
            <v>40084048</v>
          </cell>
          <cell r="B803" t="str">
            <v>DUES/BOOKS + SUBS-ANESTH</v>
          </cell>
          <cell r="C803">
            <v>3095.37</v>
          </cell>
        </row>
        <row r="804">
          <cell r="A804" t="str">
            <v>40084049</v>
          </cell>
          <cell r="B804" t="str">
            <v>DUES/BOOKS + SUBS-PHY THERAPY</v>
          </cell>
          <cell r="C804">
            <v>455.9</v>
          </cell>
        </row>
        <row r="805">
          <cell r="A805" t="str">
            <v>40084050</v>
          </cell>
          <cell r="B805" t="str">
            <v>DUES/BOOKS + SUBS-RESP THPY</v>
          </cell>
          <cell r="C805">
            <v>106.25</v>
          </cell>
        </row>
        <row r="806">
          <cell r="A806" t="str">
            <v>40084055</v>
          </cell>
          <cell r="B806" t="str">
            <v>DUES,BOOKS &amp; SUBS</v>
          </cell>
          <cell r="C806">
            <v>735</v>
          </cell>
        </row>
        <row r="807">
          <cell r="A807" t="str">
            <v>40084056</v>
          </cell>
          <cell r="B807" t="str">
            <v>DUES/BOOKS + SUBS-MED LIBRARY</v>
          </cell>
          <cell r="C807">
            <v>32702.65</v>
          </cell>
        </row>
        <row r="808">
          <cell r="A808" t="str">
            <v>40084057</v>
          </cell>
          <cell r="B808" t="str">
            <v>DUES/BOOKS + SUBS-MEDICAL REC</v>
          </cell>
          <cell r="C808">
            <v>4265.51</v>
          </cell>
        </row>
        <row r="809">
          <cell r="A809" t="str">
            <v>40084060</v>
          </cell>
          <cell r="B809" t="str">
            <v>DUES/BOOKS + SUBS-ADM AND GEN</v>
          </cell>
          <cell r="C809">
            <v>153102.95000000001</v>
          </cell>
        </row>
        <row r="810">
          <cell r="A810" t="str">
            <v>40084061</v>
          </cell>
          <cell r="B810" t="str">
            <v>DUES/BOOKS + SUBS-PERSONNEL</v>
          </cell>
          <cell r="C810">
            <v>2711.12</v>
          </cell>
        </row>
        <row r="811">
          <cell r="A811" t="str">
            <v>40084062</v>
          </cell>
          <cell r="B811" t="str">
            <v>DUES/BOOKS &amp; SUBS-QUALITY ASR</v>
          </cell>
          <cell r="C811">
            <v>1212.5</v>
          </cell>
        </row>
        <row r="812">
          <cell r="A812" t="str">
            <v>40084073</v>
          </cell>
          <cell r="B812" t="str">
            <v>DUES/BOOKS-SPFLD DAYCARE</v>
          </cell>
          <cell r="C812">
            <v>3486.81</v>
          </cell>
        </row>
        <row r="813">
          <cell r="A813" t="str">
            <v>40084076</v>
          </cell>
          <cell r="B813" t="str">
            <v>DUES/BOOKS + SUBS-ED/HOSP WIDE</v>
          </cell>
          <cell r="C813">
            <v>7067.09</v>
          </cell>
        </row>
        <row r="814">
          <cell r="A814" t="str">
            <v>40084080</v>
          </cell>
          <cell r="B814" t="str">
            <v>DUES/BOOKS + SUBS-DIETARY SER</v>
          </cell>
          <cell r="C814">
            <v>1826</v>
          </cell>
        </row>
        <row r="815">
          <cell r="A815" t="str">
            <v>40084083</v>
          </cell>
          <cell r="B815" t="str">
            <v>DUES/BOOKS + SUBS-PLANT MAINT</v>
          </cell>
          <cell r="C815">
            <v>2063.86</v>
          </cell>
        </row>
        <row r="816">
          <cell r="A816" t="str">
            <v>40084085</v>
          </cell>
          <cell r="B816" t="str">
            <v>DUES/BOOKS + SUBS-HSKP SERVICE</v>
          </cell>
          <cell r="C816">
            <v>145</v>
          </cell>
        </row>
        <row r="817">
          <cell r="A817" t="str">
            <v>40084090</v>
          </cell>
          <cell r="B817" t="str">
            <v>DUES/BOOKS + SUBS-PATIENT ACCT</v>
          </cell>
          <cell r="C817">
            <v>1187.25</v>
          </cell>
        </row>
        <row r="818">
          <cell r="A818" t="str">
            <v>40084091</v>
          </cell>
          <cell r="B818" t="str">
            <v>DUES/BOOKS + SUBS-DATA PROCESS</v>
          </cell>
          <cell r="C818">
            <v>1998.71</v>
          </cell>
        </row>
        <row r="819">
          <cell r="A819" t="str">
            <v>40084092</v>
          </cell>
          <cell r="B819" t="str">
            <v>DUES/BOOKS + SUBS-GEN ACCT</v>
          </cell>
          <cell r="C819">
            <v>1902.1</v>
          </cell>
        </row>
        <row r="820">
          <cell r="A820" t="str">
            <v>40084095</v>
          </cell>
          <cell r="B820" t="str">
            <v>DUES/BOOKS &amp; SUBS-CORP COMPLN0</v>
          </cell>
          <cell r="C820">
            <v>36.65</v>
          </cell>
        </row>
        <row r="821">
          <cell r="A821" t="str">
            <v>40084096</v>
          </cell>
          <cell r="B821" t="str">
            <v>DUES,BOOKS,SUBSRIPTIONS</v>
          </cell>
          <cell r="C821">
            <v>1536.99</v>
          </cell>
        </row>
        <row r="822">
          <cell r="A822" t="str">
            <v>40084098</v>
          </cell>
          <cell r="B822" t="str">
            <v>DUES/BOOKS + SUBS-MED STAFF</v>
          </cell>
          <cell r="C822">
            <v>2405.31</v>
          </cell>
        </row>
        <row r="823">
          <cell r="A823" t="str">
            <v>40085008</v>
          </cell>
          <cell r="B823" t="str">
            <v>OUTSIDE TRAINING-PAT CARE SVCS</v>
          </cell>
          <cell r="C823">
            <v>2449.9899999999998</v>
          </cell>
        </row>
        <row r="824">
          <cell r="A824" t="str">
            <v>40085009</v>
          </cell>
          <cell r="B824" t="str">
            <v>OUTSIDE TRAINING -MED/SURG</v>
          </cell>
          <cell r="C824">
            <v>6235.36</v>
          </cell>
        </row>
        <row r="825">
          <cell r="A825" t="str">
            <v>40085013</v>
          </cell>
          <cell r="B825" t="str">
            <v>OUTSIDE TRAINING-CHILDBIRTH</v>
          </cell>
          <cell r="C825">
            <v>6666.12</v>
          </cell>
        </row>
        <row r="826">
          <cell r="A826" t="str">
            <v>40085015</v>
          </cell>
          <cell r="B826" t="str">
            <v>OUTSIDE TRAINING - ENT</v>
          </cell>
          <cell r="C826">
            <v>1639.5</v>
          </cell>
        </row>
        <row r="827">
          <cell r="A827" t="str">
            <v>40085017</v>
          </cell>
          <cell r="B827" t="str">
            <v>OUTSIDE TRAINING-CVOSM</v>
          </cell>
          <cell r="C827">
            <v>7226.24</v>
          </cell>
        </row>
        <row r="828">
          <cell r="A828" t="str">
            <v>40085018</v>
          </cell>
          <cell r="B828" t="str">
            <v>OUTSIDE TRAINING - WINDHAM</v>
          </cell>
          <cell r="C828">
            <v>1805.36</v>
          </cell>
        </row>
        <row r="829">
          <cell r="A829" t="str">
            <v>40085019</v>
          </cell>
          <cell r="B829" t="str">
            <v>OUTSIDE TRAINING-PULM REHAB</v>
          </cell>
          <cell r="C829">
            <v>826</v>
          </cell>
        </row>
        <row r="830">
          <cell r="A830" t="str">
            <v>40085020</v>
          </cell>
          <cell r="B830" t="str">
            <v>OUTSIDE TRAINING - MAMMO</v>
          </cell>
          <cell r="C830">
            <v>58.73</v>
          </cell>
        </row>
        <row r="831">
          <cell r="A831" t="str">
            <v>40085021</v>
          </cell>
          <cell r="B831" t="str">
            <v>OUTSIDE TRAIN SES - OR</v>
          </cell>
          <cell r="C831">
            <v>124</v>
          </cell>
        </row>
        <row r="832">
          <cell r="A832" t="str">
            <v>40085023</v>
          </cell>
          <cell r="B832" t="str">
            <v>OUTSIDE TRAIN SES-EMERG. SVCS.</v>
          </cell>
          <cell r="C832">
            <v>8435.5499999999993</v>
          </cell>
        </row>
        <row r="833">
          <cell r="A833" t="str">
            <v>40085024</v>
          </cell>
          <cell r="B833" t="str">
            <v>OUTSIDE TRAIN SES-1DAY SURGERY</v>
          </cell>
          <cell r="C833">
            <v>1246</v>
          </cell>
        </row>
        <row r="834">
          <cell r="A834" t="str">
            <v>40085028</v>
          </cell>
          <cell r="B834" t="str">
            <v>OUTSIDE TRAINING-SPEC. PROC.</v>
          </cell>
          <cell r="C834">
            <v>423.9</v>
          </cell>
        </row>
        <row r="835">
          <cell r="A835" t="str">
            <v>40085029</v>
          </cell>
          <cell r="B835" t="str">
            <v>OUTSIDE TRAINING-SPEC.SERVICES</v>
          </cell>
          <cell r="C835">
            <v>2926</v>
          </cell>
        </row>
        <row r="836">
          <cell r="A836" t="str">
            <v>40085036</v>
          </cell>
          <cell r="B836" t="str">
            <v>OUTSIDE TRAINING - MRI</v>
          </cell>
          <cell r="C836">
            <v>930</v>
          </cell>
        </row>
        <row r="837">
          <cell r="A837" t="str">
            <v>40085037</v>
          </cell>
          <cell r="B837" t="str">
            <v>OUTSIDE TRAINING-SURGICAL</v>
          </cell>
          <cell r="C837">
            <v>1149.2</v>
          </cell>
        </row>
        <row r="838">
          <cell r="A838" t="str">
            <v>40085040</v>
          </cell>
          <cell r="B838" t="str">
            <v>OUTSIDE TRAIN SES-ULTRASOUND</v>
          </cell>
          <cell r="C838">
            <v>7376.64</v>
          </cell>
        </row>
        <row r="839">
          <cell r="A839" t="str">
            <v>40085041</v>
          </cell>
          <cell r="B839" t="str">
            <v>OUTSIDE TRAIN SES-LAB-CLIN</v>
          </cell>
          <cell r="C839">
            <v>2966.54</v>
          </cell>
        </row>
        <row r="840">
          <cell r="A840" t="str">
            <v>40085044</v>
          </cell>
          <cell r="B840" t="str">
            <v>OUTSIDE TRAIN SES-RADIOLOGY</v>
          </cell>
          <cell r="C840">
            <v>6533.7</v>
          </cell>
        </row>
        <row r="841">
          <cell r="A841" t="str">
            <v>40085045</v>
          </cell>
          <cell r="B841" t="str">
            <v>OUTSIDE TRAIN SES-CAT SCAN</v>
          </cell>
          <cell r="C841">
            <v>149</v>
          </cell>
        </row>
        <row r="842">
          <cell r="A842" t="str">
            <v>40085046</v>
          </cell>
          <cell r="B842" t="str">
            <v>OUTSIDE TRAIN SES-NUCLEAR MED</v>
          </cell>
          <cell r="C842">
            <v>1412.53</v>
          </cell>
        </row>
        <row r="843">
          <cell r="A843" t="str">
            <v>40085047</v>
          </cell>
          <cell r="B843" t="str">
            <v>OUTSIDE TRAIN SES-PHARMACY</v>
          </cell>
          <cell r="C843">
            <v>1612.98</v>
          </cell>
        </row>
        <row r="844">
          <cell r="A844" t="str">
            <v>40085048</v>
          </cell>
          <cell r="B844" t="str">
            <v>OUTSIDE TRAIN SES-ANESTH</v>
          </cell>
          <cell r="C844">
            <v>3101.33</v>
          </cell>
        </row>
        <row r="845">
          <cell r="A845" t="str">
            <v>40085049</v>
          </cell>
          <cell r="B845" t="str">
            <v>OUTSIDE TRAIN SES-PHY THPY</v>
          </cell>
          <cell r="C845">
            <v>3739.41</v>
          </cell>
        </row>
        <row r="846">
          <cell r="A846" t="str">
            <v>40085050</v>
          </cell>
          <cell r="B846" t="str">
            <v>OUTSIDE TRAIN SES-RESP THPY</v>
          </cell>
          <cell r="C846">
            <v>1064</v>
          </cell>
        </row>
        <row r="847">
          <cell r="A847" t="str">
            <v>40085055</v>
          </cell>
          <cell r="B847" t="str">
            <v>OUTSIDE TRAINING</v>
          </cell>
          <cell r="C847">
            <v>2682</v>
          </cell>
        </row>
        <row r="848">
          <cell r="A848" t="str">
            <v>40085060</v>
          </cell>
          <cell r="B848" t="str">
            <v>OUTSIDE TRAIN SES-ADM AND GEN</v>
          </cell>
          <cell r="C848">
            <v>4962.04</v>
          </cell>
        </row>
        <row r="849">
          <cell r="A849" t="str">
            <v>40085062</v>
          </cell>
          <cell r="B849" t="str">
            <v>OUTSIDE TRAIN SES-QUALITY ASSR</v>
          </cell>
          <cell r="C849">
            <v>502.64</v>
          </cell>
        </row>
        <row r="850">
          <cell r="A850" t="str">
            <v>40085073</v>
          </cell>
          <cell r="B850" t="str">
            <v>OUTSIDE TRAINING-SPFLD DAYCARE</v>
          </cell>
          <cell r="C850">
            <v>439.75</v>
          </cell>
        </row>
        <row r="851">
          <cell r="A851" t="str">
            <v>40085076</v>
          </cell>
          <cell r="B851" t="str">
            <v>OUTSIDE TRAIN SES-ED/HOSP WIDE</v>
          </cell>
          <cell r="C851">
            <v>2200</v>
          </cell>
        </row>
        <row r="852">
          <cell r="A852" t="str">
            <v>40085080</v>
          </cell>
          <cell r="B852" t="str">
            <v>OUTSIDE TRAIN SES-DIETARY SER</v>
          </cell>
          <cell r="C852">
            <v>919.19</v>
          </cell>
        </row>
        <row r="853">
          <cell r="A853" t="str">
            <v>40085083</v>
          </cell>
          <cell r="B853" t="str">
            <v>OUTSIDE TRAIN SES-PLANT MAINT</v>
          </cell>
          <cell r="C853">
            <v>313</v>
          </cell>
        </row>
        <row r="854">
          <cell r="A854" t="str">
            <v>40085084</v>
          </cell>
          <cell r="B854" t="str">
            <v>OUTSIDE TRAINING/SEM-RMH-P.T.</v>
          </cell>
          <cell r="C854">
            <v>496</v>
          </cell>
        </row>
        <row r="855">
          <cell r="A855" t="str">
            <v>40085085</v>
          </cell>
          <cell r="B855" t="str">
            <v>OUTSIDE TRAIN SES-HSKP SERVICE</v>
          </cell>
          <cell r="C855">
            <v>20.81</v>
          </cell>
        </row>
        <row r="856">
          <cell r="A856" t="str">
            <v>40085090</v>
          </cell>
          <cell r="B856" t="str">
            <v>OUTSIDE TRAIN SES-PATIENT ACCT</v>
          </cell>
          <cell r="C856">
            <v>430</v>
          </cell>
        </row>
        <row r="857">
          <cell r="A857" t="str">
            <v>40085092</v>
          </cell>
          <cell r="B857" t="str">
            <v>OUTSIDE TRAIN SES-GEN ACCT</v>
          </cell>
          <cell r="C857">
            <v>1109</v>
          </cell>
        </row>
        <row r="858">
          <cell r="A858" t="str">
            <v>40085095</v>
          </cell>
          <cell r="B858" t="str">
            <v>OUTSIDE TRAIN SVS-CORP COMPLN</v>
          </cell>
          <cell r="C858">
            <v>398</v>
          </cell>
        </row>
        <row r="859">
          <cell r="A859" t="str">
            <v>40085096</v>
          </cell>
          <cell r="B859" t="str">
            <v>OUTSIDE TRAINING- HOSPITALISTS</v>
          </cell>
          <cell r="C859">
            <v>2145.42</v>
          </cell>
        </row>
        <row r="860">
          <cell r="A860" t="str">
            <v>40085098</v>
          </cell>
          <cell r="B860" t="str">
            <v>OUTSIDE TRAIN SES-MED STAFF</v>
          </cell>
          <cell r="C860">
            <v>2252</v>
          </cell>
        </row>
        <row r="861">
          <cell r="A861" t="str">
            <v>40086008</v>
          </cell>
          <cell r="B861" t="str">
            <v>TRAVEL OTHER-PAT CARE SVCS</v>
          </cell>
          <cell r="C861">
            <v>452.99</v>
          </cell>
        </row>
        <row r="862">
          <cell r="A862" t="str">
            <v>40086009</v>
          </cell>
          <cell r="B862" t="str">
            <v>TRAVEL/MILEAGE-MED/SURG</v>
          </cell>
          <cell r="C862">
            <v>64.760000000000005</v>
          </cell>
        </row>
        <row r="863">
          <cell r="A863" t="str">
            <v>40086013</v>
          </cell>
          <cell r="B863" t="str">
            <v>TRAVEL/MILEAGE-CHILDBIRTH</v>
          </cell>
          <cell r="C863">
            <v>1318.68</v>
          </cell>
        </row>
        <row r="864">
          <cell r="A864" t="str">
            <v>40086015</v>
          </cell>
          <cell r="B864" t="str">
            <v>TRAVE/MILEAGE - ENT</v>
          </cell>
          <cell r="C864">
            <v>93.93</v>
          </cell>
        </row>
        <row r="865">
          <cell r="A865" t="str">
            <v>40086017</v>
          </cell>
          <cell r="B865" t="str">
            <v>TRAVEL/MILEAGE-CVOSM</v>
          </cell>
          <cell r="C865">
            <v>82.82</v>
          </cell>
        </row>
        <row r="866">
          <cell r="A866" t="str">
            <v>40086018</v>
          </cell>
          <cell r="B866" t="str">
            <v>TRAVEL/MILEAGE-WINDHAM</v>
          </cell>
          <cell r="C866">
            <v>1104.28</v>
          </cell>
        </row>
        <row r="867">
          <cell r="A867" t="str">
            <v>40086020</v>
          </cell>
          <cell r="B867" t="str">
            <v>MILEAGE/MAMMO</v>
          </cell>
          <cell r="C867">
            <v>163.63</v>
          </cell>
        </row>
        <row r="868">
          <cell r="A868" t="str">
            <v>40086023</v>
          </cell>
          <cell r="B868" t="str">
            <v>TRAVEL OTHER-EMERGENCY</v>
          </cell>
          <cell r="C868">
            <v>536.80999999999995</v>
          </cell>
        </row>
        <row r="869">
          <cell r="A869" t="str">
            <v>40086029</v>
          </cell>
          <cell r="B869" t="str">
            <v>TRAVEL OTHER-SPEC. SERVICES</v>
          </cell>
          <cell r="C869">
            <v>127.75</v>
          </cell>
        </row>
        <row r="870">
          <cell r="A870" t="str">
            <v>40086040</v>
          </cell>
          <cell r="B870" t="str">
            <v>TRAVEL OTHER-ULTRASOUND</v>
          </cell>
          <cell r="C870">
            <v>454.5</v>
          </cell>
        </row>
        <row r="871">
          <cell r="A871" t="str">
            <v>40086041</v>
          </cell>
          <cell r="B871" t="str">
            <v>TRAVEL OTHER-LAB-CLIN</v>
          </cell>
          <cell r="C871">
            <v>1312.38</v>
          </cell>
        </row>
        <row r="872">
          <cell r="A872" t="str">
            <v>40086044</v>
          </cell>
          <cell r="B872" t="str">
            <v>TRAVEL OTHER-RADIOLOGY</v>
          </cell>
          <cell r="C872">
            <v>195.94</v>
          </cell>
        </row>
        <row r="873">
          <cell r="A873" t="str">
            <v>40086047</v>
          </cell>
          <cell r="B873" t="str">
            <v>TRAVEL OTHER-PHARMACY</v>
          </cell>
          <cell r="C873">
            <v>523.08000000000004</v>
          </cell>
        </row>
        <row r="874">
          <cell r="A874" t="str">
            <v>40086048</v>
          </cell>
          <cell r="B874" t="str">
            <v>TRAVEL OTHER-ANESTHESIOLOGY</v>
          </cell>
          <cell r="C874">
            <v>118.81</v>
          </cell>
        </row>
        <row r="875">
          <cell r="A875" t="str">
            <v>40086060</v>
          </cell>
          <cell r="B875" t="str">
            <v>TRAVEL OTHER-ADM AND GENERAL</v>
          </cell>
          <cell r="C875">
            <v>605.41</v>
          </cell>
        </row>
        <row r="876">
          <cell r="A876" t="str">
            <v>40086061</v>
          </cell>
          <cell r="B876" t="str">
            <v>TRAVEL OTHER-PERSONNEL</v>
          </cell>
          <cell r="C876">
            <v>298.95999999999998</v>
          </cell>
        </row>
        <row r="877">
          <cell r="A877" t="str">
            <v>40086064</v>
          </cell>
          <cell r="B877" t="str">
            <v>TRAVEL OTHER PUR &amp; STORE</v>
          </cell>
          <cell r="C877">
            <v>363.6</v>
          </cell>
        </row>
        <row r="878">
          <cell r="A878" t="str">
            <v>40086073</v>
          </cell>
          <cell r="B878" t="str">
            <v>TRAVEL - SPFLD ADULT DAYCARE</v>
          </cell>
          <cell r="C878">
            <v>20927.419999999998</v>
          </cell>
        </row>
        <row r="879">
          <cell r="A879" t="str">
            <v>40086076</v>
          </cell>
          <cell r="B879" t="str">
            <v>TRAVEL-OTHER-ED. HOSP. WIDE</v>
          </cell>
          <cell r="C879">
            <v>40.4</v>
          </cell>
        </row>
        <row r="880">
          <cell r="A880" t="str">
            <v>40086080</v>
          </cell>
          <cell r="B880" t="str">
            <v>TRAVEL OTHER-DIETARY SERVICES</v>
          </cell>
          <cell r="C880">
            <v>100.09</v>
          </cell>
        </row>
        <row r="881">
          <cell r="A881" t="str">
            <v>40086083</v>
          </cell>
          <cell r="B881" t="str">
            <v>TRAVEL OTHER-PLANT MAINTENANCE</v>
          </cell>
          <cell r="C881">
            <v>4075.2</v>
          </cell>
        </row>
        <row r="882">
          <cell r="A882" t="str">
            <v>40086090</v>
          </cell>
          <cell r="B882" t="str">
            <v>TRAVEL OTHER-PATIENT ACCT</v>
          </cell>
          <cell r="C882">
            <v>34.340000000000003</v>
          </cell>
        </row>
        <row r="883">
          <cell r="A883" t="str">
            <v>40086091</v>
          </cell>
          <cell r="B883" t="str">
            <v>TRAVEL OTHER-DATA PROCESSING</v>
          </cell>
          <cell r="C883">
            <v>24.24</v>
          </cell>
        </row>
        <row r="884">
          <cell r="A884" t="str">
            <v>40086092</v>
          </cell>
          <cell r="B884" t="str">
            <v>TRAVEL OTHER- GENERAL ACCT</v>
          </cell>
          <cell r="C884">
            <v>116.15</v>
          </cell>
        </row>
        <row r="885">
          <cell r="A885" t="str">
            <v>40087009</v>
          </cell>
          <cell r="B885" t="str">
            <v>POSTAGE/FREIGHT-MED SURG</v>
          </cell>
          <cell r="C885">
            <v>1184.0899999999999</v>
          </cell>
        </row>
        <row r="886">
          <cell r="A886" t="str">
            <v>40087013</v>
          </cell>
          <cell r="B886" t="str">
            <v>POSTAGE/FREIGHT-CHILDBIRTH</v>
          </cell>
          <cell r="C886">
            <v>1474.74</v>
          </cell>
        </row>
        <row r="887">
          <cell r="A887" t="str">
            <v>40087015</v>
          </cell>
          <cell r="B887" t="str">
            <v>POSTAGE/FREIGHT - ENT</v>
          </cell>
          <cell r="C887">
            <v>1414.2</v>
          </cell>
        </row>
        <row r="888">
          <cell r="A888" t="str">
            <v>40087017</v>
          </cell>
          <cell r="B888" t="str">
            <v>POSTAGE/FREIGHT-CVOSM</v>
          </cell>
          <cell r="C888">
            <v>2947.61</v>
          </cell>
        </row>
        <row r="889">
          <cell r="A889" t="str">
            <v>40087018</v>
          </cell>
          <cell r="B889" t="str">
            <v>POSTAGE/FREIGHT-WINDHAM</v>
          </cell>
          <cell r="C889">
            <v>436.14</v>
          </cell>
        </row>
        <row r="890">
          <cell r="A890" t="str">
            <v>40087019</v>
          </cell>
          <cell r="B890" t="str">
            <v>POSTAGE/FREIGHT-PULM REHAB</v>
          </cell>
          <cell r="C890">
            <v>44.33</v>
          </cell>
        </row>
        <row r="891">
          <cell r="A891" t="str">
            <v>40087020</v>
          </cell>
          <cell r="B891" t="str">
            <v>FREIGHT - MAMMOGRAPHY</v>
          </cell>
          <cell r="C891">
            <v>395.99</v>
          </cell>
        </row>
        <row r="892">
          <cell r="A892" t="str">
            <v>40087021</v>
          </cell>
          <cell r="B892" t="str">
            <v>POSTAGE/FREIGHT-OR</v>
          </cell>
          <cell r="C892">
            <v>27749.919999999998</v>
          </cell>
        </row>
        <row r="893">
          <cell r="A893" t="str">
            <v>40087022</v>
          </cell>
          <cell r="B893" t="str">
            <v>POSTAGE/FREIGHT-RECOVERY</v>
          </cell>
          <cell r="C893">
            <v>45.17</v>
          </cell>
        </row>
        <row r="894">
          <cell r="A894" t="str">
            <v>40087023</v>
          </cell>
          <cell r="B894" t="str">
            <v>POSTAGE/FREIGHT-ER</v>
          </cell>
          <cell r="C894">
            <v>3569.63</v>
          </cell>
        </row>
        <row r="895">
          <cell r="A895" t="str">
            <v>40087024</v>
          </cell>
          <cell r="B895" t="str">
            <v>POSTAGE/FREIGHT-ODS</v>
          </cell>
          <cell r="C895">
            <v>48.2</v>
          </cell>
        </row>
        <row r="896">
          <cell r="A896" t="str">
            <v>40087027</v>
          </cell>
          <cell r="B896" t="str">
            <v>POSTAGE/FREIGHT</v>
          </cell>
          <cell r="C896">
            <v>43.96</v>
          </cell>
        </row>
        <row r="897">
          <cell r="A897" t="str">
            <v>40087028</v>
          </cell>
          <cell r="B897" t="str">
            <v>POSTAGE/FREIGHT</v>
          </cell>
          <cell r="C897">
            <v>2380.25</v>
          </cell>
        </row>
        <row r="898">
          <cell r="A898" t="str">
            <v>40087029</v>
          </cell>
          <cell r="B898" t="str">
            <v>POSTAGE/FREIGHT</v>
          </cell>
          <cell r="C898">
            <v>486.56</v>
          </cell>
        </row>
        <row r="899">
          <cell r="A899" t="str">
            <v>40087036</v>
          </cell>
          <cell r="B899" t="str">
            <v>FREIGHT - MRI DEPARTMENT</v>
          </cell>
          <cell r="C899">
            <v>12.84</v>
          </cell>
        </row>
        <row r="900">
          <cell r="A900" t="str">
            <v>40087037</v>
          </cell>
          <cell r="B900" t="str">
            <v>FREIGHT/POSTAGE-SURGICAL</v>
          </cell>
          <cell r="C900">
            <v>2263.86</v>
          </cell>
        </row>
        <row r="901">
          <cell r="A901" t="str">
            <v>40087040</v>
          </cell>
          <cell r="B901" t="str">
            <v>POSTAGE/FREIGHT</v>
          </cell>
          <cell r="C901">
            <v>313.94</v>
          </cell>
        </row>
        <row r="902">
          <cell r="A902" t="str">
            <v>40087041</v>
          </cell>
          <cell r="B902" t="str">
            <v>POSTAGE/FREIGHT</v>
          </cell>
          <cell r="C902">
            <v>15989.5</v>
          </cell>
        </row>
        <row r="903">
          <cell r="A903" t="str">
            <v>40087042</v>
          </cell>
          <cell r="B903" t="str">
            <v>POSTAGE/FREIGHT</v>
          </cell>
          <cell r="C903">
            <v>19.22</v>
          </cell>
        </row>
        <row r="904">
          <cell r="A904" t="str">
            <v>40087044</v>
          </cell>
          <cell r="B904" t="str">
            <v>POSTAGE/FREIGHT-XRAY</v>
          </cell>
          <cell r="C904">
            <v>1398.04</v>
          </cell>
        </row>
        <row r="905">
          <cell r="A905" t="str">
            <v>40087045</v>
          </cell>
          <cell r="B905" t="str">
            <v>POSTAGE/FREIGHT-CAT SCAN</v>
          </cell>
          <cell r="C905">
            <v>2094.4699999999998</v>
          </cell>
        </row>
        <row r="906">
          <cell r="A906" t="str">
            <v>40087046</v>
          </cell>
          <cell r="B906" t="str">
            <v>POSTAGE/FREIGHT</v>
          </cell>
          <cell r="C906">
            <v>17.260000000000002</v>
          </cell>
        </row>
        <row r="907">
          <cell r="A907" t="str">
            <v>40087047</v>
          </cell>
          <cell r="B907" t="str">
            <v>POSTAGE/FREIGHT-PHARMACY</v>
          </cell>
          <cell r="C907">
            <v>1549.71</v>
          </cell>
        </row>
        <row r="908">
          <cell r="A908" t="str">
            <v>40087048</v>
          </cell>
          <cell r="B908" t="str">
            <v>POSTAGE/FREIGHT</v>
          </cell>
          <cell r="C908">
            <v>547.53</v>
          </cell>
        </row>
        <row r="909">
          <cell r="A909" t="str">
            <v>40087049</v>
          </cell>
          <cell r="B909" t="str">
            <v>POSTAGE/FREIGHT-PT</v>
          </cell>
          <cell r="C909">
            <v>230.09</v>
          </cell>
        </row>
        <row r="910">
          <cell r="A910" t="str">
            <v>40087050</v>
          </cell>
          <cell r="B910" t="str">
            <v>POSTAGE/FREIGHT</v>
          </cell>
          <cell r="C910">
            <v>1268.2</v>
          </cell>
        </row>
        <row r="911">
          <cell r="A911" t="str">
            <v>40087052</v>
          </cell>
          <cell r="B911" t="str">
            <v>POSTAGE/FREIGHT</v>
          </cell>
          <cell r="C911">
            <v>5.5</v>
          </cell>
        </row>
        <row r="912">
          <cell r="A912" t="str">
            <v>40087057</v>
          </cell>
          <cell r="B912" t="str">
            <v>POSTAGE/FREIGHT-MED RECORDS</v>
          </cell>
          <cell r="C912">
            <v>579.01</v>
          </cell>
        </row>
        <row r="913">
          <cell r="A913" t="str">
            <v>40087060</v>
          </cell>
          <cell r="B913" t="str">
            <v>POSTAGE/FREIGHT</v>
          </cell>
          <cell r="C913">
            <v>953.52</v>
          </cell>
        </row>
        <row r="914">
          <cell r="A914" t="str">
            <v>40087061</v>
          </cell>
          <cell r="B914" t="str">
            <v>POSTAGE/FREIGHT</v>
          </cell>
          <cell r="C914">
            <v>59.34</v>
          </cell>
        </row>
        <row r="915">
          <cell r="A915" t="str">
            <v>40087062</v>
          </cell>
          <cell r="B915" t="str">
            <v>POSTAGE/FREIGHT</v>
          </cell>
          <cell r="C915">
            <v>1118.48</v>
          </cell>
        </row>
        <row r="916">
          <cell r="A916" t="str">
            <v>40087064</v>
          </cell>
          <cell r="B916" t="str">
            <v>POSTAGE/FREIGHT-PURCHASING</v>
          </cell>
          <cell r="C916">
            <v>13175.16</v>
          </cell>
        </row>
        <row r="917">
          <cell r="A917" t="str">
            <v>40087065</v>
          </cell>
          <cell r="B917" t="str">
            <v>POSTAGE/FREIGHT</v>
          </cell>
          <cell r="C917">
            <v>469.68</v>
          </cell>
        </row>
        <row r="918">
          <cell r="A918" t="str">
            <v>40087067</v>
          </cell>
          <cell r="B918" t="str">
            <v>POSTAGE/FREIGHT</v>
          </cell>
          <cell r="C918">
            <v>37298.82</v>
          </cell>
        </row>
        <row r="919">
          <cell r="A919" t="str">
            <v>40087073</v>
          </cell>
          <cell r="B919" t="str">
            <v>POSTAGE - SPFLD ADULT DAYCARE</v>
          </cell>
          <cell r="C919">
            <v>604.02</v>
          </cell>
        </row>
        <row r="920">
          <cell r="A920" t="str">
            <v>40087076</v>
          </cell>
          <cell r="B920" t="str">
            <v>POSTAGE/FREIGHT</v>
          </cell>
          <cell r="C920">
            <v>183.58</v>
          </cell>
        </row>
        <row r="921">
          <cell r="A921" t="str">
            <v>40087080</v>
          </cell>
          <cell r="B921" t="str">
            <v>POSTAGE/FREIGHT</v>
          </cell>
          <cell r="C921">
            <v>771.54</v>
          </cell>
        </row>
        <row r="922">
          <cell r="A922" t="str">
            <v>40087083</v>
          </cell>
          <cell r="B922" t="str">
            <v>POSTAGE/FREIGHT-PLANT MAIN.</v>
          </cell>
          <cell r="C922">
            <v>4885.04</v>
          </cell>
        </row>
        <row r="923">
          <cell r="A923" t="str">
            <v>40087084</v>
          </cell>
          <cell r="B923" t="str">
            <v>POSTAGE/FREIGHT-RMH-P.T.</v>
          </cell>
          <cell r="C923">
            <v>16.25</v>
          </cell>
        </row>
        <row r="924">
          <cell r="A924" t="str">
            <v>40087085</v>
          </cell>
          <cell r="B924" t="str">
            <v>POSTAGE/FREIGHT</v>
          </cell>
          <cell r="C924">
            <v>300.51</v>
          </cell>
        </row>
        <row r="925">
          <cell r="A925" t="str">
            <v>40087086</v>
          </cell>
          <cell r="B925" t="str">
            <v>POSTAGE/FREIGHT</v>
          </cell>
          <cell r="C925">
            <v>99.43</v>
          </cell>
        </row>
        <row r="926">
          <cell r="A926" t="str">
            <v>40087089</v>
          </cell>
          <cell r="B926" t="str">
            <v>POSTAGE/FREIGHT</v>
          </cell>
          <cell r="C926">
            <v>60.91</v>
          </cell>
        </row>
        <row r="927">
          <cell r="A927" t="str">
            <v>40087090</v>
          </cell>
          <cell r="B927" t="str">
            <v>POSTAGE/FREIGHT/PFS</v>
          </cell>
          <cell r="C927">
            <v>51.77</v>
          </cell>
        </row>
        <row r="928">
          <cell r="A928" t="str">
            <v>40087091</v>
          </cell>
          <cell r="B928" t="str">
            <v>POSTAGE/FREIGHT-DATA PROC.</v>
          </cell>
          <cell r="C928">
            <v>4253.1899999999996</v>
          </cell>
        </row>
        <row r="929">
          <cell r="A929" t="str">
            <v>40087092</v>
          </cell>
          <cell r="B929" t="str">
            <v>POSTAGE/FREIGHT</v>
          </cell>
          <cell r="C929">
            <v>503.98</v>
          </cell>
        </row>
        <row r="930">
          <cell r="A930" t="str">
            <v>40087097</v>
          </cell>
          <cell r="B930" t="str">
            <v>POSTAGE/FREIGHT</v>
          </cell>
          <cell r="C930">
            <v>32.07</v>
          </cell>
        </row>
        <row r="931">
          <cell r="A931" t="str">
            <v>40087098</v>
          </cell>
          <cell r="B931" t="str">
            <v>POSTAGE/FREIGHT</v>
          </cell>
          <cell r="C931">
            <v>19.149999999999999</v>
          </cell>
        </row>
        <row r="932">
          <cell r="A932" t="str">
            <v>40088065</v>
          </cell>
          <cell r="B932" t="str">
            <v>PRINTING + DUP-PUB REL</v>
          </cell>
          <cell r="C932">
            <v>8957</v>
          </cell>
        </row>
        <row r="933">
          <cell r="A933" t="str">
            <v>40089008</v>
          </cell>
          <cell r="B933" t="str">
            <v>OTHER EXPENSES-PAT CARE SVCS</v>
          </cell>
          <cell r="C933">
            <v>6339.44</v>
          </cell>
        </row>
        <row r="934">
          <cell r="A934" t="str">
            <v>40089009</v>
          </cell>
          <cell r="B934" t="str">
            <v>OTHER EXPENSES- MED/SURG</v>
          </cell>
          <cell r="C934">
            <v>1509.01</v>
          </cell>
        </row>
        <row r="935">
          <cell r="A935" t="str">
            <v>40089013</v>
          </cell>
          <cell r="B935" t="str">
            <v>OTHER EXPENSES-CHILDBIRTH</v>
          </cell>
          <cell r="C935">
            <v>1062.0999999999999</v>
          </cell>
        </row>
        <row r="936">
          <cell r="A936" t="str">
            <v>40089015</v>
          </cell>
          <cell r="B936" t="str">
            <v>OTHER EXPENSES - ENT</v>
          </cell>
          <cell r="C936">
            <v>-164452.18</v>
          </cell>
        </row>
        <row r="937">
          <cell r="A937" t="str">
            <v>40089017</v>
          </cell>
          <cell r="B937" t="str">
            <v>OTHER EXPENSES-CVOSM</v>
          </cell>
          <cell r="C937">
            <v>2155.6999999999998</v>
          </cell>
        </row>
        <row r="938">
          <cell r="A938" t="str">
            <v>40089018</v>
          </cell>
          <cell r="B938" t="str">
            <v>OTHER EXPENSES-WINDHAM</v>
          </cell>
          <cell r="C938">
            <v>3336.65</v>
          </cell>
        </row>
        <row r="939">
          <cell r="A939" t="str">
            <v>40089020</v>
          </cell>
          <cell r="B939" t="str">
            <v>OTHER EXPENSES - MAMMO</v>
          </cell>
          <cell r="C939">
            <v>150.75</v>
          </cell>
        </row>
        <row r="940">
          <cell r="A940" t="str">
            <v>40089021</v>
          </cell>
          <cell r="B940" t="str">
            <v>OTHER EXPENSES - OR</v>
          </cell>
          <cell r="C940">
            <v>255.75</v>
          </cell>
        </row>
        <row r="941">
          <cell r="A941" t="str">
            <v>40089023</v>
          </cell>
          <cell r="B941" t="str">
            <v>OTHER EXPENSES-EMERGENCY SVCS.</v>
          </cell>
          <cell r="C941">
            <v>4978.8900000000003</v>
          </cell>
        </row>
        <row r="942">
          <cell r="A942" t="str">
            <v>40089028</v>
          </cell>
          <cell r="B942" t="str">
            <v>OTHER EXPENSES-SPEC. PROCED.</v>
          </cell>
          <cell r="C942">
            <v>19.75</v>
          </cell>
        </row>
        <row r="943">
          <cell r="A943" t="str">
            <v>40089029</v>
          </cell>
          <cell r="B943" t="str">
            <v>OTHER EXPENSES-SPEC. SERVICES</v>
          </cell>
          <cell r="C943">
            <v>745.38</v>
          </cell>
        </row>
        <row r="944">
          <cell r="A944" t="str">
            <v>40089035</v>
          </cell>
          <cell r="B944" t="str">
            <v>OTHER EXPENSE- EMPLOYEE BEN</v>
          </cell>
          <cell r="C944">
            <v>52508.7</v>
          </cell>
        </row>
        <row r="945">
          <cell r="A945" t="str">
            <v>40089037</v>
          </cell>
          <cell r="B945" t="str">
            <v>OTHER EXPENSES-SURGICAL</v>
          </cell>
          <cell r="C945">
            <v>73.489999999999995</v>
          </cell>
        </row>
        <row r="946">
          <cell r="A946" t="str">
            <v>40089039</v>
          </cell>
          <cell r="B946" t="str">
            <v>OTHER EXPENSE- SEC- SITTING</v>
          </cell>
          <cell r="C946">
            <v>6793.4</v>
          </cell>
        </row>
        <row r="947">
          <cell r="A947" t="str">
            <v>40089040</v>
          </cell>
          <cell r="B947" t="str">
            <v>OTHER EXPENSES-ULTRASOUND</v>
          </cell>
          <cell r="C947">
            <v>612.5</v>
          </cell>
        </row>
        <row r="948">
          <cell r="A948" t="str">
            <v>40089041</v>
          </cell>
          <cell r="B948" t="str">
            <v>OTHER EXPENSES-LAB-CLIN</v>
          </cell>
          <cell r="C948">
            <v>1755.53</v>
          </cell>
        </row>
        <row r="949">
          <cell r="A949" t="str">
            <v>40089044</v>
          </cell>
          <cell r="B949" t="str">
            <v>OTHER EXPENSES-RADIOLOGY</v>
          </cell>
          <cell r="C949">
            <v>883.03</v>
          </cell>
        </row>
        <row r="950">
          <cell r="A950" t="str">
            <v>40089047</v>
          </cell>
          <cell r="B950" t="str">
            <v>OTHER EXPENSES - PHARMACY</v>
          </cell>
          <cell r="C950">
            <v>246.18</v>
          </cell>
        </row>
        <row r="951">
          <cell r="A951" t="str">
            <v>40089048</v>
          </cell>
          <cell r="B951" t="str">
            <v>OTHER EXPENSES-ANESTH</v>
          </cell>
          <cell r="C951">
            <v>3041.21</v>
          </cell>
        </row>
        <row r="952">
          <cell r="A952" t="str">
            <v>40089049</v>
          </cell>
          <cell r="B952" t="str">
            <v>OTHER EXPENSES-PHY THERAPY</v>
          </cell>
          <cell r="C952">
            <v>0</v>
          </cell>
        </row>
        <row r="953">
          <cell r="A953" t="str">
            <v>40089052</v>
          </cell>
          <cell r="B953" t="str">
            <v>OTHER EXPENSES-OCCP THERAPY</v>
          </cell>
          <cell r="C953">
            <v>6</v>
          </cell>
        </row>
        <row r="954">
          <cell r="A954" t="str">
            <v>40089057</v>
          </cell>
          <cell r="B954" t="str">
            <v>OTHER EXPENSES--MEDICAL REC</v>
          </cell>
          <cell r="C954">
            <v>34.9</v>
          </cell>
        </row>
        <row r="955">
          <cell r="A955" t="str">
            <v>40089059</v>
          </cell>
          <cell r="B955" t="str">
            <v>OTHER EXPENSES-DIASTER</v>
          </cell>
          <cell r="C955">
            <v>1583.02</v>
          </cell>
        </row>
        <row r="956">
          <cell r="A956" t="str">
            <v>40089060</v>
          </cell>
          <cell r="B956" t="str">
            <v>OTHER EXPENSES-ADM AND GENERAL</v>
          </cell>
          <cell r="C956">
            <v>128450.87</v>
          </cell>
        </row>
        <row r="957">
          <cell r="A957" t="str">
            <v>40089061</v>
          </cell>
          <cell r="B957" t="str">
            <v>OTHER EXPENSES-PERSONNEL</v>
          </cell>
          <cell r="C957">
            <v>449</v>
          </cell>
        </row>
        <row r="958">
          <cell r="A958" t="str">
            <v>40089062</v>
          </cell>
          <cell r="B958" t="str">
            <v>OTHER EXPENSES-QUALITY ASSUR.</v>
          </cell>
          <cell r="C958">
            <v>126.83</v>
          </cell>
        </row>
        <row r="959">
          <cell r="A959" t="str">
            <v>40089063</v>
          </cell>
          <cell r="B959" t="str">
            <v>OTHER EXPENSES-COMMUNICATIONS</v>
          </cell>
          <cell r="C959">
            <v>96.63</v>
          </cell>
        </row>
        <row r="960">
          <cell r="A960" t="str">
            <v>40089064</v>
          </cell>
          <cell r="B960" t="str">
            <v>OTHER EXPENSES PUR &amp; STORE</v>
          </cell>
          <cell r="C960">
            <v>8227.09</v>
          </cell>
        </row>
        <row r="961">
          <cell r="A961" t="str">
            <v>40089065</v>
          </cell>
          <cell r="B961" t="str">
            <v>OTHER EXPENSES-PUB REL</v>
          </cell>
          <cell r="C961">
            <v>5207.62</v>
          </cell>
        </row>
        <row r="962">
          <cell r="A962" t="str">
            <v>40089068</v>
          </cell>
          <cell r="B962" t="str">
            <v>OTHER EXPENSES-PRINTING</v>
          </cell>
          <cell r="C962">
            <v>84.68</v>
          </cell>
        </row>
        <row r="963">
          <cell r="A963" t="str">
            <v>40089069</v>
          </cell>
          <cell r="B963" t="str">
            <v>OTHER EXP- PRACTICE OPERATIONS</v>
          </cell>
          <cell r="C963">
            <v>494.82</v>
          </cell>
        </row>
        <row r="964">
          <cell r="A964" t="str">
            <v>40089073</v>
          </cell>
          <cell r="B964" t="str">
            <v>OTHER EXPENSE-SPFLD DAYCARE</v>
          </cell>
          <cell r="C964">
            <v>5855.24</v>
          </cell>
        </row>
        <row r="965">
          <cell r="A965" t="str">
            <v>40089076</v>
          </cell>
          <cell r="B965" t="str">
            <v>OTHER EXPENSES-ED/HOSP WIDE</v>
          </cell>
          <cell r="C965">
            <v>820.59</v>
          </cell>
        </row>
        <row r="966">
          <cell r="A966" t="str">
            <v>40089080</v>
          </cell>
          <cell r="B966" t="str">
            <v>OTHER EXPENSES-DIETARY EXPENSE</v>
          </cell>
          <cell r="C966">
            <v>470.47</v>
          </cell>
        </row>
        <row r="967">
          <cell r="A967" t="str">
            <v>40089083</v>
          </cell>
          <cell r="B967" t="str">
            <v>OTHER EXPENSES-PLANT MAINT</v>
          </cell>
          <cell r="C967">
            <v>105945.96</v>
          </cell>
        </row>
        <row r="968">
          <cell r="A968" t="str">
            <v>40089084</v>
          </cell>
          <cell r="B968" t="str">
            <v>OTHER PURCHASED SERV - PT RMH</v>
          </cell>
          <cell r="C968">
            <v>43.94</v>
          </cell>
        </row>
        <row r="969">
          <cell r="A969" t="str">
            <v>40089090</v>
          </cell>
          <cell r="B969" t="str">
            <v>OTHER EXPENSES-PATIENT ACCT</v>
          </cell>
          <cell r="C969">
            <v>2593.02</v>
          </cell>
        </row>
        <row r="970">
          <cell r="A970" t="str">
            <v>40089092</v>
          </cell>
          <cell r="B970" t="str">
            <v>OTHER EXPENSES-GENERAL ACCT</v>
          </cell>
          <cell r="C970">
            <v>30971.49</v>
          </cell>
        </row>
        <row r="971">
          <cell r="A971" t="str">
            <v>40089095</v>
          </cell>
          <cell r="B971" t="str">
            <v>OTHER EXPENSES-CORP COMPLIANCE</v>
          </cell>
          <cell r="C971">
            <v>441.88</v>
          </cell>
        </row>
        <row r="972">
          <cell r="A972" t="str">
            <v>40089096</v>
          </cell>
          <cell r="B972" t="str">
            <v>OTHER EXPENSE-HOSPITALIST</v>
          </cell>
          <cell r="C972">
            <v>4134.3100000000004</v>
          </cell>
        </row>
        <row r="973">
          <cell r="A973" t="str">
            <v>40089097</v>
          </cell>
          <cell r="B973" t="str">
            <v>OTHER EXPENSES-AUXILIARY GROUP</v>
          </cell>
          <cell r="C973">
            <v>691.58</v>
          </cell>
        </row>
        <row r="974">
          <cell r="A974" t="str">
            <v>40089098</v>
          </cell>
          <cell r="B974" t="str">
            <v>OTHER EXPENSES-MEDICAL STAFF</v>
          </cell>
          <cell r="C974">
            <v>1181.56</v>
          </cell>
        </row>
        <row r="975">
          <cell r="A975" t="str">
            <v>40090030</v>
          </cell>
          <cell r="B975" t="str">
            <v>AMORTIZ OF BOND ISS/LOC COSTS</v>
          </cell>
          <cell r="C975">
            <v>4550</v>
          </cell>
        </row>
        <row r="976">
          <cell r="A976" t="str">
            <v>40091030</v>
          </cell>
          <cell r="B976" t="str">
            <v>BUILDING-DEPRECIATION</v>
          </cell>
          <cell r="C976">
            <v>508391.2</v>
          </cell>
        </row>
        <row r="977">
          <cell r="A977" t="str">
            <v>40091075</v>
          </cell>
          <cell r="B977" t="str">
            <v>DEPRECIATION-BLDG-RMH</v>
          </cell>
          <cell r="C977">
            <v>14087.47</v>
          </cell>
        </row>
        <row r="978">
          <cell r="A978" t="str">
            <v>40092030</v>
          </cell>
          <cell r="B978" t="str">
            <v>FIXED EQUIPMENT-DEPRECIATION</v>
          </cell>
          <cell r="C978">
            <v>175741.16</v>
          </cell>
        </row>
        <row r="979">
          <cell r="A979" t="str">
            <v>40092075</v>
          </cell>
          <cell r="B979" t="str">
            <v>DEPRECIATION-FIXED EQUIP-RMH</v>
          </cell>
          <cell r="C979">
            <v>3516.55</v>
          </cell>
        </row>
        <row r="980">
          <cell r="A980" t="str">
            <v>40093030</v>
          </cell>
          <cell r="B980" t="str">
            <v>MAJOR MOVABLE EQUIP.-DEPR</v>
          </cell>
          <cell r="C980">
            <v>1633907.37</v>
          </cell>
        </row>
        <row r="981">
          <cell r="A981" t="str">
            <v>40093075</v>
          </cell>
          <cell r="B981" t="str">
            <v>DEPRECIATION-MAJOR MOVBL-RMH</v>
          </cell>
          <cell r="C981">
            <v>9027.83</v>
          </cell>
        </row>
        <row r="982">
          <cell r="A982" t="str">
            <v>40094030</v>
          </cell>
          <cell r="B982" t="str">
            <v>LAND IMPROVEMENTS-DEPRECIATION</v>
          </cell>
          <cell r="C982">
            <v>73199.509999999995</v>
          </cell>
        </row>
        <row r="983">
          <cell r="A983" t="str">
            <v>40094075</v>
          </cell>
          <cell r="B983" t="str">
            <v>DEPRECIATION-L/H IMPROVMT-RMH</v>
          </cell>
          <cell r="C983">
            <v>3634.02</v>
          </cell>
        </row>
        <row r="984">
          <cell r="A984" t="str">
            <v>40095015</v>
          </cell>
          <cell r="B984" t="str">
            <v>LEASE/RENTALS BLDGS - ENT</v>
          </cell>
          <cell r="C984">
            <v>36477.14</v>
          </cell>
        </row>
        <row r="985">
          <cell r="A985" t="str">
            <v>40095017</v>
          </cell>
          <cell r="B985" t="str">
            <v>LEASE/RENTALS/BLDGS</v>
          </cell>
          <cell r="C985">
            <v>36400</v>
          </cell>
        </row>
        <row r="986">
          <cell r="A986" t="str">
            <v>40095018</v>
          </cell>
          <cell r="B986" t="str">
            <v>RENT/LEASE BLDG-RMH-PSYCH</v>
          </cell>
          <cell r="C986">
            <v>56000</v>
          </cell>
        </row>
        <row r="987">
          <cell r="A987" t="str">
            <v>40095037</v>
          </cell>
          <cell r="B987" t="str">
            <v>LEASE/RENTALS BLDGS</v>
          </cell>
          <cell r="C987">
            <v>19600</v>
          </cell>
        </row>
        <row r="988">
          <cell r="A988" t="str">
            <v>40095041</v>
          </cell>
          <cell r="B988" t="str">
            <v>LEASE/RENTALS BLDG.-LAB-CLIN</v>
          </cell>
          <cell r="C988">
            <v>15157.68</v>
          </cell>
        </row>
        <row r="989">
          <cell r="A989" t="str">
            <v>40095049</v>
          </cell>
          <cell r="B989" t="str">
            <v>LEASE/RENTALS BLDGS-PHY THPY</v>
          </cell>
          <cell r="C989">
            <v>79547.64</v>
          </cell>
        </row>
        <row r="990">
          <cell r="A990" t="str">
            <v>40095055</v>
          </cell>
          <cell r="B990" t="str">
            <v>LEASE/RENT BLDG-CODING</v>
          </cell>
          <cell r="C990">
            <v>17192</v>
          </cell>
        </row>
        <row r="991">
          <cell r="A991" t="str">
            <v>40095060</v>
          </cell>
          <cell r="B991" t="str">
            <v>LEASE/RENTALS BLDS-ADM AND GEN</v>
          </cell>
          <cell r="C991">
            <v>1704.15</v>
          </cell>
        </row>
        <row r="992">
          <cell r="A992" t="str">
            <v>40095069</v>
          </cell>
          <cell r="B992" t="str">
            <v>LEASE/RENTALS BLDGS - GOVN BD</v>
          </cell>
          <cell r="C992">
            <v>-2769.24</v>
          </cell>
        </row>
        <row r="993">
          <cell r="A993" t="str">
            <v>40095072</v>
          </cell>
          <cell r="B993" t="str">
            <v>LEASE/RENTAL BLDGS-MED. RECORD</v>
          </cell>
          <cell r="C993">
            <v>7000</v>
          </cell>
        </row>
        <row r="994">
          <cell r="A994" t="str">
            <v>40095073</v>
          </cell>
          <cell r="B994" t="str">
            <v>LEASE/RENT BLDGS-SPFLD ADULT</v>
          </cell>
          <cell r="C994">
            <v>98114.06</v>
          </cell>
        </row>
        <row r="995">
          <cell r="A995" t="str">
            <v>40095083</v>
          </cell>
          <cell r="B995" t="str">
            <v>LEASE/RENTALS BLDGS-PLANT MAIN</v>
          </cell>
          <cell r="C995">
            <v>10210</v>
          </cell>
        </row>
        <row r="996">
          <cell r="A996" t="str">
            <v>40095084</v>
          </cell>
          <cell r="B996" t="str">
            <v>RENT/LEASE BLDG-RMH-P.T.</v>
          </cell>
          <cell r="C996">
            <v>10500</v>
          </cell>
        </row>
        <row r="997">
          <cell r="A997" t="str">
            <v>40095090</v>
          </cell>
          <cell r="B997" t="str">
            <v>LEASE/RENTAL BLDG-PATIENT ACCT</v>
          </cell>
          <cell r="C997">
            <v>10643.23</v>
          </cell>
        </row>
        <row r="998">
          <cell r="A998" t="str">
            <v>40096009</v>
          </cell>
          <cell r="B998" t="str">
            <v>LEASE/RENTALS EQUIP-MED/SURG I</v>
          </cell>
          <cell r="C998">
            <v>46531.97</v>
          </cell>
        </row>
        <row r="999">
          <cell r="A999" t="str">
            <v>40096013</v>
          </cell>
          <cell r="B999" t="str">
            <v>LEASE/RENTALS/EQUIP-CHILDBIRTH</v>
          </cell>
          <cell r="C999">
            <v>10002.15</v>
          </cell>
        </row>
        <row r="1000">
          <cell r="A1000" t="str">
            <v>40096015</v>
          </cell>
          <cell r="B1000" t="str">
            <v>LEASE/RENTAL EQUIP - ENT</v>
          </cell>
          <cell r="C1000">
            <v>2413.06</v>
          </cell>
        </row>
        <row r="1001">
          <cell r="A1001" t="str">
            <v>40096017</v>
          </cell>
          <cell r="B1001" t="str">
            <v>LEASE/RENTALS EQUIP</v>
          </cell>
          <cell r="C1001">
            <v>16409.18</v>
          </cell>
        </row>
        <row r="1002">
          <cell r="A1002" t="str">
            <v>40096018</v>
          </cell>
          <cell r="B1002" t="str">
            <v>RENT/LEASE EQUIP-RMH-PSYCH</v>
          </cell>
          <cell r="C1002">
            <v>19552.55</v>
          </cell>
        </row>
        <row r="1003">
          <cell r="A1003" t="str">
            <v>40096019</v>
          </cell>
          <cell r="B1003" t="str">
            <v>LEASE/RENTALS EQUIP-PULM REHAB</v>
          </cell>
          <cell r="C1003">
            <v>97.3</v>
          </cell>
        </row>
        <row r="1004">
          <cell r="A1004" t="str">
            <v>40096021</v>
          </cell>
          <cell r="B1004" t="str">
            <v>LEASE/RENTALS EQUIP - OR</v>
          </cell>
          <cell r="C1004">
            <v>19078.59</v>
          </cell>
        </row>
        <row r="1005">
          <cell r="A1005" t="str">
            <v>40096022</v>
          </cell>
          <cell r="B1005" t="str">
            <v>LEASE/RENTALS EQUIP-RECOVERY</v>
          </cell>
          <cell r="C1005">
            <v>5137.8</v>
          </cell>
        </row>
        <row r="1006">
          <cell r="A1006" t="str">
            <v>40096023</v>
          </cell>
          <cell r="B1006" t="str">
            <v>LEASE/RENTALS EQUIP-EMERG. SVC</v>
          </cell>
          <cell r="C1006">
            <v>29214.2</v>
          </cell>
        </row>
        <row r="1007">
          <cell r="A1007" t="str">
            <v>40096024</v>
          </cell>
          <cell r="B1007" t="str">
            <v>LEASE/RENTALS EQUIP-1DAY SURGY</v>
          </cell>
          <cell r="C1007">
            <v>2749.3</v>
          </cell>
        </row>
        <row r="1008">
          <cell r="A1008" t="str">
            <v>40096028</v>
          </cell>
          <cell r="B1008" t="str">
            <v>LEASE/RENTALS EQUIP-SPEC.PROC.</v>
          </cell>
          <cell r="C1008">
            <v>68702.36</v>
          </cell>
        </row>
        <row r="1009">
          <cell r="A1009" t="str">
            <v>40096029</v>
          </cell>
          <cell r="B1009" t="str">
            <v>LEASE/RENTAL EQUIP-SP SERVICES</v>
          </cell>
          <cell r="C1009">
            <v>5939.71</v>
          </cell>
        </row>
        <row r="1010">
          <cell r="A1010" t="str">
            <v>40096037</v>
          </cell>
          <cell r="B1010" t="str">
            <v>LEASE/RENTAL EQUIP/SURGICAL</v>
          </cell>
          <cell r="C1010">
            <v>1391.94</v>
          </cell>
        </row>
        <row r="1011">
          <cell r="A1011" t="str">
            <v>40096040</v>
          </cell>
          <cell r="B1011" t="str">
            <v>LEASE/RENTAL EQUIP-ULTRASOUND</v>
          </cell>
          <cell r="C1011">
            <v>33.799999999999997</v>
          </cell>
        </row>
        <row r="1012">
          <cell r="A1012" t="str">
            <v>40096041</v>
          </cell>
          <cell r="B1012" t="str">
            <v>LEASE/RENTALS EQUIP-LAB-CLIN</v>
          </cell>
          <cell r="C1012">
            <v>239.75</v>
          </cell>
        </row>
        <row r="1013">
          <cell r="A1013" t="str">
            <v>40096044</v>
          </cell>
          <cell r="B1013" t="str">
            <v>LEASE/RENTALS EQUIP-RADIOLOGY</v>
          </cell>
          <cell r="C1013">
            <v>4721.3500000000004</v>
          </cell>
        </row>
        <row r="1014">
          <cell r="A1014" t="str">
            <v>40096045</v>
          </cell>
          <cell r="B1014" t="str">
            <v>LEASE/RENTALS EQUIP-CAT SCAN</v>
          </cell>
          <cell r="C1014">
            <v>1333.87</v>
          </cell>
        </row>
        <row r="1015">
          <cell r="A1015" t="str">
            <v>40096047</v>
          </cell>
          <cell r="B1015" t="str">
            <v>LEASE/RENTALS EQUIP-PHARMACY</v>
          </cell>
          <cell r="C1015">
            <v>35916.949999999997</v>
          </cell>
        </row>
        <row r="1016">
          <cell r="A1016" t="str">
            <v>40096048</v>
          </cell>
          <cell r="B1016" t="str">
            <v>LEASE/RENTALS EQUIP-ANESTH</v>
          </cell>
          <cell r="C1016">
            <v>8634.99</v>
          </cell>
        </row>
        <row r="1017">
          <cell r="A1017" t="str">
            <v>40096049</v>
          </cell>
          <cell r="B1017" t="str">
            <v>LEASE/RENTALS EQUIP-PHY THPY</v>
          </cell>
          <cell r="C1017">
            <v>257.14999999999998</v>
          </cell>
        </row>
        <row r="1018">
          <cell r="A1018" t="str">
            <v>40096050</v>
          </cell>
          <cell r="B1018" t="str">
            <v>LEASE/RENTALS EQUIP-RESP THPY</v>
          </cell>
          <cell r="C1018">
            <v>463.2</v>
          </cell>
        </row>
        <row r="1019">
          <cell r="A1019" t="str">
            <v>40096055</v>
          </cell>
          <cell r="B1019" t="str">
            <v>LEASE/RENTALS EQUIP</v>
          </cell>
          <cell r="C1019">
            <v>90.35</v>
          </cell>
        </row>
        <row r="1020">
          <cell r="A1020" t="str">
            <v>40096057</v>
          </cell>
          <cell r="B1020" t="str">
            <v>LEASE/RENTALS EQUIP-MED REC</v>
          </cell>
          <cell r="C1020">
            <v>3021.62</v>
          </cell>
        </row>
        <row r="1021">
          <cell r="A1021" t="str">
            <v>40096060</v>
          </cell>
          <cell r="B1021" t="str">
            <v>LEASE/RENTALS EQUIP-ADM &amp; GEN</v>
          </cell>
          <cell r="C1021">
            <v>511.75</v>
          </cell>
        </row>
        <row r="1022">
          <cell r="A1022" t="str">
            <v>40096061</v>
          </cell>
          <cell r="B1022" t="str">
            <v>LEASE/RENTALS EQUIP-PERSONNEL</v>
          </cell>
          <cell r="C1022">
            <v>214.8</v>
          </cell>
        </row>
        <row r="1023">
          <cell r="A1023" t="str">
            <v>40096062</v>
          </cell>
          <cell r="B1023" t="str">
            <v>LEASE/RNTLS EQUIP - QA</v>
          </cell>
          <cell r="C1023">
            <v>897.8</v>
          </cell>
        </row>
        <row r="1024">
          <cell r="A1024" t="str">
            <v>40096063</v>
          </cell>
          <cell r="B1024" t="str">
            <v>LEASE/RENTALS EQUIP-COMMUCN</v>
          </cell>
          <cell r="C1024">
            <v>436.71</v>
          </cell>
        </row>
        <row r="1025">
          <cell r="A1025" t="str">
            <v>40096064</v>
          </cell>
          <cell r="B1025" t="str">
            <v>LEASE/RENTAL EQUIP-PUR STORE</v>
          </cell>
          <cell r="C1025">
            <v>1465</v>
          </cell>
        </row>
        <row r="1026">
          <cell r="A1026" t="str">
            <v>40096067</v>
          </cell>
          <cell r="B1026" t="str">
            <v>LEASE/RENTALS EQUIP-MAILROOM</v>
          </cell>
          <cell r="C1026">
            <v>6806.18</v>
          </cell>
        </row>
        <row r="1027">
          <cell r="A1027" t="str">
            <v>40096068</v>
          </cell>
          <cell r="B1027" t="str">
            <v>LEASE/RENTALS EQUIP-PRINTING</v>
          </cell>
          <cell r="C1027">
            <v>132635.98000000001</v>
          </cell>
        </row>
        <row r="1028">
          <cell r="A1028" t="str">
            <v>40096076</v>
          </cell>
          <cell r="B1028" t="str">
            <v>LEASE RENTALS-ED/HOSP WIDE</v>
          </cell>
          <cell r="C1028">
            <v>139.30000000000001</v>
          </cell>
        </row>
        <row r="1029">
          <cell r="A1029" t="str">
            <v>40096077</v>
          </cell>
          <cell r="B1029" t="str">
            <v>RENT/LEASE EQP-RMH-LABORATORY</v>
          </cell>
          <cell r="C1029">
            <v>3797.95</v>
          </cell>
        </row>
        <row r="1030">
          <cell r="A1030" t="str">
            <v>40096080</v>
          </cell>
          <cell r="B1030" t="str">
            <v>LEASE/RENTALS EQUIP-DIETARY SE</v>
          </cell>
          <cell r="C1030">
            <v>97.3</v>
          </cell>
        </row>
        <row r="1031">
          <cell r="A1031" t="str">
            <v>40096083</v>
          </cell>
          <cell r="B1031" t="str">
            <v>LEASE/RENTALS EQUIP-PLANT MAIN</v>
          </cell>
          <cell r="C1031">
            <v>1569.38</v>
          </cell>
        </row>
        <row r="1032">
          <cell r="A1032" t="str">
            <v>40096085</v>
          </cell>
          <cell r="B1032" t="str">
            <v>LEASE/RENTALS EQUIP-HSKP SERV</v>
          </cell>
          <cell r="C1032">
            <v>681.1</v>
          </cell>
        </row>
        <row r="1033">
          <cell r="A1033" t="str">
            <v>40096086</v>
          </cell>
          <cell r="B1033" t="str">
            <v>LEASE/RENTALS EQUIP-LAUND/LINE</v>
          </cell>
          <cell r="C1033">
            <v>0</v>
          </cell>
        </row>
        <row r="1034">
          <cell r="A1034" t="str">
            <v>40096091</v>
          </cell>
          <cell r="B1034" t="str">
            <v>LEASE/RENTALS EQUIP-DATA PROCE</v>
          </cell>
          <cell r="C1034">
            <v>874.5</v>
          </cell>
        </row>
        <row r="1035">
          <cell r="A1035" t="str">
            <v>40096096</v>
          </cell>
          <cell r="B1035" t="str">
            <v>LEASE/RENTAL EQUIP</v>
          </cell>
          <cell r="C1035">
            <v>1062.45</v>
          </cell>
        </row>
        <row r="1036">
          <cell r="A1036" t="str">
            <v>40099061</v>
          </cell>
          <cell r="B1036" t="str">
            <v>ADVERTISING-HR</v>
          </cell>
          <cell r="C1036">
            <v>26058.82</v>
          </cell>
        </row>
        <row r="1037">
          <cell r="A1037" t="str">
            <v>40099065</v>
          </cell>
          <cell r="B1037" t="str">
            <v>ADVERTISING-PUBLIC RELATIONS</v>
          </cell>
          <cell r="C1037">
            <v>45878.9</v>
          </cell>
        </row>
        <row r="1038">
          <cell r="A1038" t="str">
            <v>40101017</v>
          </cell>
          <cell r="B1038" t="str">
            <v>RECRUITMENT FEES</v>
          </cell>
          <cell r="C1038">
            <v>170.26</v>
          </cell>
        </row>
        <row r="1039">
          <cell r="A1039" t="str">
            <v>40101041</v>
          </cell>
          <cell r="B1039" t="str">
            <v>RECRUITMENT FEES</v>
          </cell>
          <cell r="C1039">
            <v>145.16999999999999</v>
          </cell>
        </row>
        <row r="1040">
          <cell r="A1040" t="str">
            <v>40101060</v>
          </cell>
          <cell r="B1040" t="str">
            <v>RECRUITMENT FEES</v>
          </cell>
          <cell r="C1040">
            <v>54557.36</v>
          </cell>
        </row>
        <row r="1041">
          <cell r="A1041" t="str">
            <v>40101061</v>
          </cell>
          <cell r="B1041" t="str">
            <v>RECRUITMENT FEES</v>
          </cell>
          <cell r="C1041">
            <v>32244.68</v>
          </cell>
        </row>
        <row r="1042">
          <cell r="A1042" t="str">
            <v>40146002</v>
          </cell>
          <cell r="B1042" t="str">
            <v>NON CHARGEABLE INVENTORY</v>
          </cell>
          <cell r="C1042">
            <v>0</v>
          </cell>
        </row>
        <row r="1043">
          <cell r="A1043" t="str">
            <v>40146009</v>
          </cell>
          <cell r="B1043" t="str">
            <v>NON-CHARGEABLE MEDS-MED/SURG I</v>
          </cell>
          <cell r="C1043">
            <v>319.52</v>
          </cell>
        </row>
        <row r="1044">
          <cell r="A1044" t="str">
            <v>40146013</v>
          </cell>
          <cell r="B1044" t="str">
            <v>NON-CHARGEABLE MEDS-OBSTETRICS</v>
          </cell>
          <cell r="C1044">
            <v>559.65</v>
          </cell>
        </row>
        <row r="1045">
          <cell r="A1045" t="str">
            <v>40146015</v>
          </cell>
          <cell r="B1045" t="str">
            <v>NON CHARGEABLE INVENTORY</v>
          </cell>
          <cell r="C1045">
            <v>9.2100000000000009</v>
          </cell>
        </row>
        <row r="1046">
          <cell r="A1046" t="str">
            <v>40146017</v>
          </cell>
          <cell r="B1046" t="str">
            <v>NON CHARGEABLE INVENTORY</v>
          </cell>
          <cell r="C1046">
            <v>166.92</v>
          </cell>
        </row>
        <row r="1047">
          <cell r="A1047" t="str">
            <v>40146018</v>
          </cell>
          <cell r="B1047" t="str">
            <v>NON-CHARGE MEDS-RMH-PSYCH</v>
          </cell>
          <cell r="C1047">
            <v>42.32</v>
          </cell>
        </row>
        <row r="1048">
          <cell r="A1048" t="str">
            <v>40146021</v>
          </cell>
          <cell r="B1048" t="str">
            <v>NON-CHARGEABLE MEDS-SURGICAL S</v>
          </cell>
          <cell r="C1048">
            <v>3884.15</v>
          </cell>
        </row>
        <row r="1049">
          <cell r="A1049" t="str">
            <v>40146023</v>
          </cell>
          <cell r="B1049" t="str">
            <v>NON-CHARGEABLE MEDS-EMERGENCY</v>
          </cell>
          <cell r="C1049">
            <v>2615.23</v>
          </cell>
        </row>
        <row r="1050">
          <cell r="A1050" t="str">
            <v>40146024</v>
          </cell>
          <cell r="B1050" t="str">
            <v>NON-CHARGEABLE MEDS-ONE DAY</v>
          </cell>
          <cell r="C1050">
            <v>4.83</v>
          </cell>
        </row>
        <row r="1051">
          <cell r="A1051" t="str">
            <v>40146025</v>
          </cell>
          <cell r="B1051" t="str">
            <v>NON CHARGEABLE</v>
          </cell>
          <cell r="C1051">
            <v>0</v>
          </cell>
        </row>
        <row r="1052">
          <cell r="A1052" t="str">
            <v>40146028</v>
          </cell>
          <cell r="B1052" t="str">
            <v>NON-CHARGEABLE MEDS-SPEC PROC</v>
          </cell>
          <cell r="C1052">
            <v>154.94999999999999</v>
          </cell>
        </row>
        <row r="1053">
          <cell r="A1053" t="str">
            <v>40146037</v>
          </cell>
          <cell r="B1053" t="str">
            <v>NON CHARGEABLE INVENTORY</v>
          </cell>
          <cell r="C1053">
            <v>33.1</v>
          </cell>
        </row>
        <row r="1054">
          <cell r="A1054" t="str">
            <v>40146041</v>
          </cell>
          <cell r="B1054" t="str">
            <v>NON-CHARGE ITEMS-LAB, DIAGNOS</v>
          </cell>
          <cell r="C1054">
            <v>4.79</v>
          </cell>
        </row>
        <row r="1055">
          <cell r="A1055" t="str">
            <v>40146044</v>
          </cell>
          <cell r="B1055" t="str">
            <v>NON-CHARGEABLE MEDS-RADIOLOGY</v>
          </cell>
          <cell r="C1055">
            <v>220.96</v>
          </cell>
        </row>
        <row r="1056">
          <cell r="A1056" t="str">
            <v>40146047</v>
          </cell>
          <cell r="B1056" t="str">
            <v>PHARMACEUTICAL-NO CHARGE</v>
          </cell>
          <cell r="C1056">
            <v>12642</v>
          </cell>
        </row>
        <row r="1057">
          <cell r="A1057" t="str">
            <v>40146048</v>
          </cell>
          <cell r="B1057" t="str">
            <v>NON-CHARGEABLE MEDS-ANESTHESIO</v>
          </cell>
          <cell r="C1057">
            <v>71.72</v>
          </cell>
        </row>
        <row r="1058">
          <cell r="A1058" t="str">
            <v>50001000</v>
          </cell>
          <cell r="B1058" t="str">
            <v>CHARITY UNCOMP.CARE - I/P</v>
          </cell>
          <cell r="C1058">
            <v>432332.65</v>
          </cell>
        </row>
        <row r="1059">
          <cell r="A1059" t="str">
            <v>50001001</v>
          </cell>
          <cell r="B1059" t="str">
            <v>CHARITY UNCOMP CARE-RMH-I/P</v>
          </cell>
          <cell r="C1059">
            <v>91551.039999999994</v>
          </cell>
        </row>
        <row r="1060">
          <cell r="A1060" t="str">
            <v>50011000</v>
          </cell>
          <cell r="B1060" t="str">
            <v>CHARITY UNCOMP.CARE - O/P</v>
          </cell>
          <cell r="C1060">
            <v>2269861.5099999998</v>
          </cell>
        </row>
        <row r="1061">
          <cell r="A1061" t="str">
            <v>50011015</v>
          </cell>
          <cell r="B1061" t="str">
            <v>CHARITY SERVICES-O/P/ENT</v>
          </cell>
          <cell r="C1061">
            <v>3727.57</v>
          </cell>
        </row>
        <row r="1062">
          <cell r="A1062" t="str">
            <v>50011017</v>
          </cell>
          <cell r="B1062" t="str">
            <v>CHARITY SERVICES-O/P</v>
          </cell>
          <cell r="C1062">
            <v>38385.85</v>
          </cell>
        </row>
        <row r="1063">
          <cell r="A1063" t="str">
            <v>50011037</v>
          </cell>
          <cell r="B1063" t="str">
            <v>CHARITY CARE</v>
          </cell>
          <cell r="C1063">
            <v>36541.17</v>
          </cell>
        </row>
        <row r="1064">
          <cell r="A1064" t="str">
            <v>50011058</v>
          </cell>
          <cell r="B1064" t="str">
            <v>CHARITY SERVICES-ANES PHYS</v>
          </cell>
          <cell r="C1064">
            <v>22648.31</v>
          </cell>
        </row>
        <row r="1065">
          <cell r="A1065" t="str">
            <v>50011096</v>
          </cell>
          <cell r="B1065" t="str">
            <v>CHARITY CARE - HOSPITALIST</v>
          </cell>
          <cell r="C1065">
            <v>16619.73</v>
          </cell>
        </row>
        <row r="1066">
          <cell r="A1066" t="str">
            <v>50101000</v>
          </cell>
          <cell r="B1066" t="str">
            <v>CONTRACTUAL ADJ - BC I/P</v>
          </cell>
          <cell r="C1066">
            <v>918742.67</v>
          </cell>
        </row>
        <row r="1067">
          <cell r="A1067" t="str">
            <v>50101001</v>
          </cell>
          <cell r="B1067" t="str">
            <v>CONTRCTL ADJ-RMH-B/C-I/P</v>
          </cell>
          <cell r="C1067">
            <v>5136.82</v>
          </cell>
        </row>
        <row r="1068">
          <cell r="A1068" t="str">
            <v>50102000</v>
          </cell>
          <cell r="B1068" t="str">
            <v>CONTRACTUAL ADJ - MCARE - I/P</v>
          </cell>
          <cell r="C1068">
            <v>7892356.29</v>
          </cell>
        </row>
        <row r="1069">
          <cell r="A1069" t="str">
            <v>50102001</v>
          </cell>
          <cell r="B1069" t="str">
            <v>CONTRCTL ADJ-RMH-MCARE-I/P</v>
          </cell>
          <cell r="C1069">
            <v>487966.82</v>
          </cell>
        </row>
        <row r="1070">
          <cell r="A1070" t="str">
            <v>50103000</v>
          </cell>
          <cell r="B1070" t="str">
            <v>CONTRACTUAL ADJ - MCAID I/P</v>
          </cell>
          <cell r="C1070">
            <v>3128999.44</v>
          </cell>
        </row>
        <row r="1071">
          <cell r="A1071" t="str">
            <v>50103001</v>
          </cell>
          <cell r="B1071" t="str">
            <v>CONTRCTL ADJ-RMH-MCAID-I/P</v>
          </cell>
          <cell r="C1071">
            <v>21836.01</v>
          </cell>
        </row>
        <row r="1072">
          <cell r="A1072" t="str">
            <v>50104000</v>
          </cell>
          <cell r="B1072" t="str">
            <v>CONTRACTUAL ADJ CHP INS  I/P</v>
          </cell>
          <cell r="C1072">
            <v>6394.72</v>
          </cell>
        </row>
        <row r="1073">
          <cell r="A1073" t="str">
            <v>50107000</v>
          </cell>
          <cell r="B1073" t="str">
            <v>CONTRACTUAL ADJ - COMM I/P</v>
          </cell>
          <cell r="C1073">
            <v>695494.53</v>
          </cell>
        </row>
        <row r="1074">
          <cell r="A1074" t="str">
            <v>50107001</v>
          </cell>
          <cell r="B1074" t="str">
            <v>CONTRACTUAL ADJ -BF COMM I/P</v>
          </cell>
          <cell r="C1074">
            <v>13023.16</v>
          </cell>
        </row>
        <row r="1075">
          <cell r="A1075" t="str">
            <v>50108000</v>
          </cell>
          <cell r="B1075" t="str">
            <v>CONTRACT ADJ. W/C  I/P</v>
          </cell>
          <cell r="C1075">
            <v>236070.35</v>
          </cell>
        </row>
        <row r="1076">
          <cell r="A1076" t="str">
            <v>50109000</v>
          </cell>
          <cell r="B1076" t="str">
            <v>CONTRACT ADJ.-LOST CHGS INPT</v>
          </cell>
          <cell r="C1076">
            <v>194310.43</v>
          </cell>
        </row>
        <row r="1077">
          <cell r="A1077" t="str">
            <v>50110000</v>
          </cell>
          <cell r="B1077" t="str">
            <v>MCARE QUALITY PMTS-NEW FY15</v>
          </cell>
          <cell r="C1077">
            <v>-4660.3500000000004</v>
          </cell>
        </row>
        <row r="1078">
          <cell r="A1078" t="str">
            <v>50111000</v>
          </cell>
          <cell r="B1078" t="str">
            <v>CONTRACTUAL ADJ BC OUTPATIENTS</v>
          </cell>
          <cell r="C1078">
            <v>4026115.06</v>
          </cell>
        </row>
        <row r="1079">
          <cell r="A1079" t="str">
            <v>50112000</v>
          </cell>
          <cell r="B1079" t="str">
            <v>CONTRACTUAL ADJ-MEDICARE O/P</v>
          </cell>
          <cell r="C1079">
            <v>25416399.120000001</v>
          </cell>
        </row>
        <row r="1080">
          <cell r="A1080" t="str">
            <v>50112015</v>
          </cell>
          <cell r="B1080" t="str">
            <v>CONTRACT ADJ-MEDICARE - ENT</v>
          </cell>
          <cell r="C1080">
            <v>398801.26</v>
          </cell>
        </row>
        <row r="1081">
          <cell r="A1081" t="str">
            <v>50112017</v>
          </cell>
          <cell r="B1081" t="str">
            <v>CONTRACT ADJ</v>
          </cell>
          <cell r="C1081">
            <v>2530524.81</v>
          </cell>
        </row>
        <row r="1082">
          <cell r="A1082" t="str">
            <v>50112037</v>
          </cell>
          <cell r="B1082" t="str">
            <v>CONTRACTUAL ADJ</v>
          </cell>
          <cell r="C1082">
            <v>1356524.16</v>
          </cell>
        </row>
        <row r="1083">
          <cell r="A1083" t="str">
            <v>50112058</v>
          </cell>
          <cell r="B1083" t="str">
            <v>C/A MEDICARE - ANES PHYS</v>
          </cell>
          <cell r="C1083">
            <v>386603.86</v>
          </cell>
        </row>
        <row r="1084">
          <cell r="A1084" t="str">
            <v>50112096</v>
          </cell>
          <cell r="B1084" t="str">
            <v>CONTRACTUAL ADJ - HOSPITALIST</v>
          </cell>
          <cell r="C1084">
            <v>467448.19</v>
          </cell>
        </row>
        <row r="1085">
          <cell r="A1085" t="str">
            <v>50113000</v>
          </cell>
          <cell r="B1085" t="str">
            <v>CONTRACTUAL ADJ - MEDICAID O/P</v>
          </cell>
          <cell r="C1085">
            <v>17912721.57</v>
          </cell>
        </row>
        <row r="1086">
          <cell r="A1086" t="str">
            <v>50116000</v>
          </cell>
          <cell r="B1086" t="str">
            <v>CONTRACTUAL ADJ-CBA OUTPATIENT</v>
          </cell>
          <cell r="C1086">
            <v>445281.45</v>
          </cell>
        </row>
        <row r="1087">
          <cell r="A1087" t="str">
            <v>50117000</v>
          </cell>
          <cell r="B1087" t="str">
            <v>CONTRACTUAL ADJ - COMM O/P</v>
          </cell>
          <cell r="C1087">
            <v>2094968.74</v>
          </cell>
        </row>
        <row r="1088">
          <cell r="A1088" t="str">
            <v>50119000</v>
          </cell>
          <cell r="B1088" t="str">
            <v>CONTRACT ADJ. - LOST CHGS O/P</v>
          </cell>
          <cell r="C1088">
            <v>689191.08</v>
          </cell>
        </row>
        <row r="1089">
          <cell r="A1089" t="str">
            <v>50165000</v>
          </cell>
          <cell r="B1089" t="str">
            <v>CONTR ADJUSTMENT-CHAMPUS OP</v>
          </cell>
          <cell r="C1089">
            <v>15342.49</v>
          </cell>
        </row>
        <row r="1090">
          <cell r="A1090" t="str">
            <v>50201000</v>
          </cell>
          <cell r="B1090" t="str">
            <v>PROF POLICY DISC.I/P</v>
          </cell>
          <cell r="C1090">
            <v>27152.14</v>
          </cell>
        </row>
        <row r="1091">
          <cell r="A1091" t="str">
            <v>50201001</v>
          </cell>
          <cell r="B1091" t="str">
            <v>PROF POLICY DISC-RMH- I/P</v>
          </cell>
          <cell r="C1091">
            <v>525.21</v>
          </cell>
        </row>
        <row r="1092">
          <cell r="A1092" t="str">
            <v>50206000</v>
          </cell>
          <cell r="B1092" t="str">
            <v>PROF POLICY DISC. O/P</v>
          </cell>
          <cell r="C1092">
            <v>18.100000000000001</v>
          </cell>
        </row>
        <row r="1093">
          <cell r="A1093" t="str">
            <v>50231000</v>
          </cell>
          <cell r="B1093" t="str">
            <v>WRITE OFF IMMATERIAL BAL. I/P</v>
          </cell>
          <cell r="C1093">
            <v>13.71</v>
          </cell>
        </row>
        <row r="1094">
          <cell r="A1094" t="str">
            <v>50231001</v>
          </cell>
          <cell r="B1094" t="str">
            <v>WRITE-OFF IMMAT BAL-B.F.-I/P</v>
          </cell>
          <cell r="C1094">
            <v>-5.94</v>
          </cell>
        </row>
        <row r="1095">
          <cell r="A1095" t="str">
            <v>50236000</v>
          </cell>
          <cell r="B1095" t="str">
            <v>WRITE OFF IMMATERIAL BAL. O/P</v>
          </cell>
          <cell r="C1095">
            <v>18919.560000000001</v>
          </cell>
        </row>
        <row r="1096">
          <cell r="A1096" t="str">
            <v>50281000</v>
          </cell>
          <cell r="B1096" t="str">
            <v>PROV FOR DOUBT ACCTS - I/P</v>
          </cell>
          <cell r="C1096">
            <v>1109559</v>
          </cell>
        </row>
        <row r="1097">
          <cell r="A1097" t="str">
            <v>50281001</v>
          </cell>
          <cell r="B1097" t="str">
            <v>PROV DOUBT ACCT-RMH- I/P</v>
          </cell>
          <cell r="C1097">
            <v>371983</v>
          </cell>
        </row>
        <row r="1098">
          <cell r="A1098" t="str">
            <v>50282000</v>
          </cell>
          <cell r="B1098" t="str">
            <v>PROV FOR DOUBT ACCTS - O/P</v>
          </cell>
          <cell r="C1098">
            <v>3030224.71</v>
          </cell>
        </row>
        <row r="1099">
          <cell r="A1099" t="str">
            <v>50282001</v>
          </cell>
          <cell r="B1099" t="str">
            <v>PROV DOUBT ACCT-RMH- O/P</v>
          </cell>
          <cell r="C1099">
            <v>639344</v>
          </cell>
        </row>
        <row r="1100">
          <cell r="A1100" t="str">
            <v>50286015</v>
          </cell>
          <cell r="B1100" t="str">
            <v>BAD DEBT EXPENSE - ENT</v>
          </cell>
          <cell r="C1100">
            <v>26024.95</v>
          </cell>
        </row>
        <row r="1101">
          <cell r="A1101" t="str">
            <v>50286017</v>
          </cell>
          <cell r="B1101" t="str">
            <v>BAD DEBT EXP</v>
          </cell>
          <cell r="C1101">
            <v>66479.08</v>
          </cell>
        </row>
        <row r="1102">
          <cell r="A1102" t="str">
            <v>50286037</v>
          </cell>
          <cell r="B1102" t="str">
            <v>BAD DEBT EXP</v>
          </cell>
          <cell r="C1102">
            <v>43339.24</v>
          </cell>
        </row>
        <row r="1103">
          <cell r="A1103" t="str">
            <v>50286058</v>
          </cell>
          <cell r="B1103" t="str">
            <v>BAD DEBT EXP - ANES PHYS</v>
          </cell>
          <cell r="C1103">
            <v>44062.13</v>
          </cell>
        </row>
        <row r="1104">
          <cell r="A1104" t="str">
            <v>50286096</v>
          </cell>
          <cell r="B1104" t="str">
            <v>BAD DEBT - HOSPITALIST</v>
          </cell>
          <cell r="C1104">
            <v>30070.85</v>
          </cell>
        </row>
        <row r="1105">
          <cell r="A1105" t="str">
            <v>50295000</v>
          </cell>
          <cell r="B1105" t="str">
            <v>NET BAD DEBT RECOVERY SELF PAY</v>
          </cell>
          <cell r="C1105">
            <v>-430590.85</v>
          </cell>
        </row>
        <row r="1106">
          <cell r="A1106" t="str">
            <v>50295001</v>
          </cell>
          <cell r="B1106" t="str">
            <v>NET BAD DBT RECOVERY-RMH-SLFPY</v>
          </cell>
          <cell r="C1106">
            <v>-12383.25</v>
          </cell>
        </row>
        <row r="1107">
          <cell r="A1107" t="str">
            <v>50300000</v>
          </cell>
          <cell r="B1107" t="str">
            <v>CAFETERIA SALES</v>
          </cell>
          <cell r="C1107">
            <v>-168833.36</v>
          </cell>
        </row>
        <row r="1108">
          <cell r="A1108" t="str">
            <v>50300053</v>
          </cell>
          <cell r="B1108" t="str">
            <v>CAFETERIA REVENUE-BF</v>
          </cell>
          <cell r="C1108">
            <v>-6220.5</v>
          </cell>
        </row>
        <row r="1109">
          <cell r="A1109" t="str">
            <v>50330073</v>
          </cell>
          <cell r="B1109" t="str">
            <v>SPFLD ADULT DAYCARE REVENUE</v>
          </cell>
          <cell r="C1109">
            <v>-1965308.39</v>
          </cell>
        </row>
        <row r="1110">
          <cell r="A1110" t="str">
            <v>50330076</v>
          </cell>
          <cell r="B1110" t="str">
            <v>EDUCATION REVENUE</v>
          </cell>
          <cell r="C1110">
            <v>-2865</v>
          </cell>
        </row>
        <row r="1111">
          <cell r="A1111" t="str">
            <v>50360000</v>
          </cell>
          <cell r="B1111" t="str">
            <v>COPY SERVICE</v>
          </cell>
          <cell r="C1111">
            <v>-3818.95</v>
          </cell>
        </row>
        <row r="1112">
          <cell r="A1112" t="str">
            <v>50390000</v>
          </cell>
          <cell r="B1112" t="str">
            <v>CASH DISCOUNT ON PURCHASES</v>
          </cell>
          <cell r="C1112">
            <v>-78.23</v>
          </cell>
        </row>
        <row r="1113">
          <cell r="A1113" t="str">
            <v>50440000</v>
          </cell>
          <cell r="B1113" t="str">
            <v>OTHER INCOME</v>
          </cell>
          <cell r="C1113">
            <v>-53982.03</v>
          </cell>
        </row>
        <row r="1114">
          <cell r="A1114" t="str">
            <v>50600000</v>
          </cell>
          <cell r="B1114" t="str">
            <v>GRANTS - NON FEDERAL</v>
          </cell>
          <cell r="C1114">
            <v>-4687.5</v>
          </cell>
        </row>
        <row r="1115">
          <cell r="A1115" t="str">
            <v>50600002</v>
          </cell>
          <cell r="B1115" t="str">
            <v>GRANT REV - SM RURAL HOSP (FED</v>
          </cell>
          <cell r="C1115">
            <v>-5404.04</v>
          </cell>
        </row>
        <row r="1116">
          <cell r="A1116" t="str">
            <v>50605000</v>
          </cell>
          <cell r="B1116" t="str">
            <v>TEMP RESTR N.A. RELEASES-EXP</v>
          </cell>
          <cell r="C1116">
            <v>-29342.32</v>
          </cell>
        </row>
        <row r="1117">
          <cell r="A1117" t="str">
            <v>50606000</v>
          </cell>
          <cell r="B1117" t="str">
            <v>TEMP RESTR N.A. RELEASES-CAPTL</v>
          </cell>
          <cell r="C1117">
            <v>-20063.759999999998</v>
          </cell>
        </row>
        <row r="1118">
          <cell r="A1118" t="str">
            <v>50610000</v>
          </cell>
          <cell r="B1118" t="str">
            <v>DONATIONS - UNRESTRICTED</v>
          </cell>
          <cell r="C1118">
            <v>-47331.32</v>
          </cell>
        </row>
        <row r="1119">
          <cell r="A1119" t="str">
            <v>50651000</v>
          </cell>
          <cell r="B1119" t="str">
            <v>TRANSFERS OUT</v>
          </cell>
          <cell r="C1119">
            <v>956214.56</v>
          </cell>
        </row>
        <row r="1120">
          <cell r="A1120" t="str">
            <v>50715000</v>
          </cell>
          <cell r="B1120" t="str">
            <v>INTEREST INCOME - BANK/OTHER</v>
          </cell>
          <cell r="C1120">
            <v>-8276.67</v>
          </cell>
        </row>
        <row r="1121">
          <cell r="A1121" t="str">
            <v>50720000</v>
          </cell>
          <cell r="B1121" t="str">
            <v>INT &amp; DIV ON INVESTMENTS</v>
          </cell>
          <cell r="C1121">
            <v>-248625.24</v>
          </cell>
        </row>
        <row r="1122">
          <cell r="A1122" t="str">
            <v>50735000</v>
          </cell>
          <cell r="B1122" t="str">
            <v>UNREALIZED GAIN ON INVESTMENTS</v>
          </cell>
          <cell r="C1122">
            <v>771447.81</v>
          </cell>
        </row>
        <row r="1123">
          <cell r="A1123" t="str">
            <v>50771000</v>
          </cell>
          <cell r="B1123" t="str">
            <v>REALIZED CAPITAL GAIN ON INV.</v>
          </cell>
          <cell r="C1123">
            <v>-836136.76</v>
          </cell>
        </row>
        <row r="1124">
          <cell r="A1124" t="str">
            <v>50772000</v>
          </cell>
          <cell r="B1124" t="str">
            <v>UNRECOGNIZED PENSION EXPENSE</v>
          </cell>
          <cell r="C1124">
            <v>1445717</v>
          </cell>
        </row>
        <row r="1125">
          <cell r="A1125" t="str">
            <v>50774000</v>
          </cell>
          <cell r="B1125" t="str">
            <v>DISPROPORTIONATE SHARE PMTS</v>
          </cell>
          <cell r="C1125">
            <v>-2457384.7999999998</v>
          </cell>
        </row>
        <row r="1126">
          <cell r="A1126" t="str">
            <v>50775000</v>
          </cell>
          <cell r="B1126" t="str">
            <v>PROVIDER TAX</v>
          </cell>
          <cell r="C1126">
            <v>3687913.81</v>
          </cell>
        </row>
        <row r="1127">
          <cell r="A1127" t="str">
            <v/>
          </cell>
        </row>
        <row r="1128">
          <cell r="A1128" t="str">
            <v/>
          </cell>
        </row>
        <row r="1129">
          <cell r="A1129" t="str">
            <v/>
          </cell>
        </row>
        <row r="1130">
          <cell r="A1130" t="str">
            <v/>
          </cell>
        </row>
        <row r="1131">
          <cell r="A1131" t="str">
            <v/>
          </cell>
        </row>
        <row r="1132">
          <cell r="A1132" t="str">
            <v/>
          </cell>
        </row>
        <row r="1133">
          <cell r="A1133" t="str">
            <v/>
          </cell>
        </row>
        <row r="1134">
          <cell r="A1134" t="str">
            <v/>
          </cell>
        </row>
        <row r="1135">
          <cell r="A1135" t="str">
            <v/>
          </cell>
        </row>
        <row r="1136">
          <cell r="A1136" t="str">
            <v/>
          </cell>
        </row>
        <row r="1137">
          <cell r="A1137" t="str">
            <v/>
          </cell>
        </row>
        <row r="1138">
          <cell r="A1138" t="str">
            <v/>
          </cell>
        </row>
        <row r="1139">
          <cell r="A1139" t="str">
            <v/>
          </cell>
        </row>
        <row r="1140">
          <cell r="A1140" t="str">
            <v/>
          </cell>
        </row>
        <row r="1141">
          <cell r="A1141" t="str">
            <v/>
          </cell>
        </row>
        <row r="1142">
          <cell r="A1142" t="str">
            <v/>
          </cell>
        </row>
        <row r="1143">
          <cell r="A1143" t="str">
            <v/>
          </cell>
        </row>
        <row r="1144">
          <cell r="A1144" t="str">
            <v/>
          </cell>
        </row>
        <row r="1145">
          <cell r="A1145" t="str">
            <v/>
          </cell>
        </row>
        <row r="1146">
          <cell r="A1146" t="str">
            <v/>
          </cell>
        </row>
        <row r="1147">
          <cell r="A1147" t="str">
            <v/>
          </cell>
        </row>
        <row r="1148">
          <cell r="A1148" t="str">
            <v/>
          </cell>
        </row>
        <row r="1149">
          <cell r="A1149" t="str">
            <v/>
          </cell>
        </row>
        <row r="1150">
          <cell r="A1150" t="str">
            <v/>
          </cell>
        </row>
        <row r="1151">
          <cell r="A1151" t="str">
            <v/>
          </cell>
        </row>
      </sheetData>
      <sheetData sheetId="3"/>
      <sheetData sheetId="4"/>
      <sheetData sheetId="5"/>
      <sheetData sheetId="6"/>
      <sheetData sheetId="7"/>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P"/>
      <sheetName val="CAPDET"/>
      <sheetName val="Summary for BISHCA Schedules"/>
      <sheetName val="RAP"/>
      <sheetName val="Equipment (for Bud  Worksheet)"/>
      <sheetName val="Facilities (for Bud Worksheet)"/>
      <sheetName val="Info Systems (for Bud Workshee)"/>
      <sheetName val="Equipment (working)"/>
      <sheetName val="Facilities (working)"/>
      <sheetName val="Info Systems (working)"/>
    </sheetNames>
    <sheetDataSet>
      <sheetData sheetId="0"/>
      <sheetData sheetId="1"/>
      <sheetData sheetId="2"/>
      <sheetData sheetId="3"/>
      <sheetData sheetId="4"/>
      <sheetData sheetId="5"/>
      <sheetData sheetId="6"/>
      <sheetData sheetId="7"/>
      <sheetData sheetId="8"/>
      <sheetData sheetId="9"/>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TALS"/>
      <sheetName val="000"/>
      <sheetName val="003"/>
      <sheetName val="003-OTHER"/>
      <sheetName val="005"/>
    </sheetNames>
    <sheetDataSet>
      <sheetData sheetId="0"/>
      <sheetData sheetId="1"/>
      <sheetData sheetId="2"/>
      <sheetData sheetId="3"/>
      <sheetData sheetId="4"/>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ES"/>
      <sheetName val="CURR"/>
      <sheetName val="TB"/>
      <sheetName val="09.30.2014UNAUDITED"/>
    </sheetNames>
    <sheetDataSet>
      <sheetData sheetId="0"/>
      <sheetData sheetId="1"/>
      <sheetData sheetId="2">
        <row r="2">
          <cell r="A2" t="str">
            <v>10000000</v>
          </cell>
          <cell r="B2" t="str">
            <v>GEN CHECKING ACCT CHITT</v>
          </cell>
          <cell r="C2">
            <v>947110.62</v>
          </cell>
        </row>
        <row r="3">
          <cell r="A3" t="str">
            <v>10001000</v>
          </cell>
          <cell r="B3" t="str">
            <v>GEN CHECKING ACCOUNT/DISBURSE.</v>
          </cell>
          <cell r="C3">
            <v>-626833.23</v>
          </cell>
        </row>
        <row r="4">
          <cell r="A4" t="str">
            <v>10002001</v>
          </cell>
          <cell r="B4" t="str">
            <v>CHECKING ACCT - MEDICAL STAFF</v>
          </cell>
          <cell r="C4">
            <v>10559.28</v>
          </cell>
        </row>
        <row r="5">
          <cell r="A5" t="str">
            <v>10002005</v>
          </cell>
          <cell r="B5" t="str">
            <v>CASH - AMERICAN EXPRESS</v>
          </cell>
          <cell r="C5">
            <v>0</v>
          </cell>
        </row>
        <row r="6">
          <cell r="A6" t="str">
            <v>10003000</v>
          </cell>
          <cell r="B6" t="str">
            <v>PAYROLL CHECKING ACCOUNT</v>
          </cell>
          <cell r="C6">
            <v>0</v>
          </cell>
        </row>
        <row r="7">
          <cell r="A7" t="str">
            <v>10007000</v>
          </cell>
          <cell r="B7" t="str">
            <v>CHITTENDEN - BOND SINKING FUND</v>
          </cell>
          <cell r="C7">
            <v>22628.03</v>
          </cell>
        </row>
        <row r="8">
          <cell r="A8" t="str">
            <v>10008000</v>
          </cell>
          <cell r="B8" t="str">
            <v>BANKNORTH IMPREST FUND</v>
          </cell>
          <cell r="C8">
            <v>3052.71</v>
          </cell>
        </row>
        <row r="9">
          <cell r="A9" t="str">
            <v>10051000</v>
          </cell>
          <cell r="B9" t="str">
            <v>PETTY CASH - BUS. OFFICE</v>
          </cell>
          <cell r="C9">
            <v>175</v>
          </cell>
        </row>
        <row r="10">
          <cell r="A10" t="str">
            <v>10053015</v>
          </cell>
          <cell r="B10" t="str">
            <v>PETTY CASH ENT</v>
          </cell>
          <cell r="C10">
            <v>100</v>
          </cell>
        </row>
        <row r="11">
          <cell r="A11" t="str">
            <v>10053049</v>
          </cell>
          <cell r="B11" t="str">
            <v>PETTY CASH - SPFLD PT</v>
          </cell>
          <cell r="C11">
            <v>50</v>
          </cell>
        </row>
        <row r="12">
          <cell r="A12" t="str">
            <v>10053057</v>
          </cell>
          <cell r="B12" t="str">
            <v>PETTY CASH-MEDICAL RECORDS</v>
          </cell>
          <cell r="C12">
            <v>50</v>
          </cell>
        </row>
        <row r="13">
          <cell r="A13" t="str">
            <v>10053084</v>
          </cell>
          <cell r="B13" t="str">
            <v>PETTY CASH - BF PT</v>
          </cell>
          <cell r="C13">
            <v>50</v>
          </cell>
        </row>
        <row r="14">
          <cell r="A14" t="str">
            <v>10053089</v>
          </cell>
          <cell r="B14" t="str">
            <v>PETTY CASH - O/P REGISTRATION</v>
          </cell>
          <cell r="C14">
            <v>50</v>
          </cell>
        </row>
        <row r="15">
          <cell r="A15" t="str">
            <v>10057000</v>
          </cell>
          <cell r="B15" t="str">
            <v>PETTY CASH FUND - PURCHASING</v>
          </cell>
          <cell r="C15">
            <v>0</v>
          </cell>
        </row>
        <row r="16">
          <cell r="A16" t="str">
            <v>10060000</v>
          </cell>
          <cell r="B16" t="str">
            <v>DAYTIME CASHIER CHANGE FUND</v>
          </cell>
          <cell r="C16">
            <v>50</v>
          </cell>
        </row>
        <row r="17">
          <cell r="A17" t="str">
            <v>10061000</v>
          </cell>
          <cell r="B17" t="str">
            <v>NIGHT CASHIER CHANGE FUND</v>
          </cell>
          <cell r="C17">
            <v>150</v>
          </cell>
        </row>
        <row r="18">
          <cell r="A18" t="str">
            <v>10100000</v>
          </cell>
          <cell r="B18" t="str">
            <v>INVESTMENTS - VARIOUS</v>
          </cell>
          <cell r="C18">
            <v>9600</v>
          </cell>
        </row>
        <row r="19">
          <cell r="A19" t="str">
            <v>10200000</v>
          </cell>
          <cell r="B19" t="str">
            <v>PATIENT RECEIVABLES</v>
          </cell>
          <cell r="C19">
            <v>14874762.689999999</v>
          </cell>
        </row>
        <row r="20">
          <cell r="A20" t="str">
            <v>10208000</v>
          </cell>
          <cell r="B20" t="str">
            <v>UNREFUNDABLE PROPERTY</v>
          </cell>
          <cell r="C20">
            <v>-26141.200000000001</v>
          </cell>
        </row>
        <row r="21">
          <cell r="A21" t="str">
            <v>10210000</v>
          </cell>
          <cell r="B21" t="str">
            <v>ACCTS REC-TRANSFER BAL S/B $0</v>
          </cell>
          <cell r="C21">
            <v>0</v>
          </cell>
        </row>
        <row r="22">
          <cell r="A22" t="str">
            <v>10211000</v>
          </cell>
          <cell r="B22" t="str">
            <v>WORKERS COMP RECEIVABLE</v>
          </cell>
          <cell r="C22">
            <v>0</v>
          </cell>
        </row>
        <row r="23">
          <cell r="A23" t="str">
            <v>10217000</v>
          </cell>
          <cell r="B23" t="str">
            <v>RESERVE FOR CHARITY CARE</v>
          </cell>
          <cell r="C23">
            <v>-281494</v>
          </cell>
        </row>
        <row r="24">
          <cell r="A24" t="str">
            <v>10217001</v>
          </cell>
          <cell r="B24" t="str">
            <v>ALLOWANCE DOUBT ACCT-RMH-I/P</v>
          </cell>
          <cell r="C24">
            <v>84898.66</v>
          </cell>
        </row>
        <row r="25">
          <cell r="A25" t="str">
            <v>10217002</v>
          </cell>
          <cell r="B25" t="str">
            <v>RESERVE FOR ADMIN. ADJ</v>
          </cell>
          <cell r="C25">
            <v>-202000</v>
          </cell>
        </row>
        <row r="26">
          <cell r="A26" t="str">
            <v>10218001</v>
          </cell>
          <cell r="B26" t="str">
            <v>ALLOWANBCE DOUBT ACCT-RMH-O/P</v>
          </cell>
          <cell r="C26">
            <v>2886.39</v>
          </cell>
        </row>
        <row r="27">
          <cell r="A27" t="str">
            <v>10219000</v>
          </cell>
          <cell r="B27" t="str">
            <v>ALLOWANCE DOUBTFUL ACCT I/P</v>
          </cell>
          <cell r="C27">
            <v>-13190.71</v>
          </cell>
        </row>
        <row r="28">
          <cell r="A28" t="str">
            <v>10220000</v>
          </cell>
          <cell r="B28" t="str">
            <v>ALLOWANCE DOUBTFUL ACCT O/P</v>
          </cell>
          <cell r="C28">
            <v>-538975.76</v>
          </cell>
        </row>
        <row r="29">
          <cell r="A29" t="str">
            <v>10221000</v>
          </cell>
          <cell r="B29" t="str">
            <v>RESV FOR CONTR ALLOW BC</v>
          </cell>
          <cell r="C29">
            <v>-318354</v>
          </cell>
        </row>
        <row r="30">
          <cell r="A30" t="str">
            <v>10222000</v>
          </cell>
          <cell r="B30" t="str">
            <v>RESV FOR CONTR ALLOW MCARE</v>
          </cell>
          <cell r="C30">
            <v>-2291295</v>
          </cell>
        </row>
        <row r="31">
          <cell r="A31" t="str">
            <v>10223000</v>
          </cell>
          <cell r="B31" t="str">
            <v>RESV FOR CONTR ALLOW MCAID</v>
          </cell>
          <cell r="C31">
            <v>-1605516</v>
          </cell>
        </row>
        <row r="32">
          <cell r="A32" t="str">
            <v>10224000</v>
          </cell>
          <cell r="B32" t="str">
            <v>RESV FOR CONTR ALLOW COMMCL</v>
          </cell>
          <cell r="C32">
            <v>-804007</v>
          </cell>
        </row>
        <row r="33">
          <cell r="A33" t="str">
            <v>10225000</v>
          </cell>
          <cell r="B33" t="str">
            <v>RESERVE FOR PHYS REV ADJ</v>
          </cell>
          <cell r="C33">
            <v>-443630.37</v>
          </cell>
        </row>
        <row r="34">
          <cell r="A34" t="str">
            <v>10260000</v>
          </cell>
          <cell r="B34" t="str">
            <v>OTHER RECEIVABLES</v>
          </cell>
          <cell r="C34">
            <v>51232.45</v>
          </cell>
        </row>
        <row r="35">
          <cell r="A35" t="str">
            <v>10267000</v>
          </cell>
          <cell r="B35" t="str">
            <v>OTHER RECEIVABLES - NMS</v>
          </cell>
          <cell r="C35">
            <v>-43568.4</v>
          </cell>
        </row>
        <row r="36">
          <cell r="A36" t="str">
            <v>10276000</v>
          </cell>
          <cell r="B36" t="str">
            <v>OTHER RECEIVABLE-SPECIALTY PHY</v>
          </cell>
          <cell r="C36">
            <v>839437.51</v>
          </cell>
        </row>
        <row r="37">
          <cell r="A37" t="str">
            <v>10290000</v>
          </cell>
          <cell r="B37" t="str">
            <v>DUE FR SMCS - PHYSICIAN AR</v>
          </cell>
          <cell r="C37">
            <v>293.36</v>
          </cell>
        </row>
        <row r="38">
          <cell r="A38" t="str">
            <v>10293000</v>
          </cell>
          <cell r="B38" t="str">
            <v>DUE FROM OTHER FUNDS SPEC. PUR</v>
          </cell>
          <cell r="C38">
            <v>0</v>
          </cell>
        </row>
        <row r="39">
          <cell r="A39" t="str">
            <v>10296000</v>
          </cell>
          <cell r="B39" t="str">
            <v>DUE FROM SMCS</v>
          </cell>
          <cell r="C39">
            <v>4895686.66</v>
          </cell>
        </row>
        <row r="40">
          <cell r="A40" t="str">
            <v>10300021</v>
          </cell>
          <cell r="B40" t="str">
            <v>INVENTORY</v>
          </cell>
          <cell r="C40">
            <v>0</v>
          </cell>
        </row>
        <row r="41">
          <cell r="A41" t="str">
            <v>10300064</v>
          </cell>
          <cell r="B41" t="str">
            <v>INVENTORY</v>
          </cell>
          <cell r="C41">
            <v>0</v>
          </cell>
        </row>
        <row r="42">
          <cell r="A42" t="str">
            <v>10301021</v>
          </cell>
          <cell r="B42" t="str">
            <v>INVENTORY - OR</v>
          </cell>
          <cell r="C42">
            <v>0</v>
          </cell>
        </row>
        <row r="43">
          <cell r="A43" t="str">
            <v>10301041</v>
          </cell>
          <cell r="B43" t="str">
            <v>INVENTORY - LAB</v>
          </cell>
          <cell r="C43">
            <v>0</v>
          </cell>
        </row>
        <row r="44">
          <cell r="A44" t="str">
            <v>10301047</v>
          </cell>
          <cell r="B44" t="str">
            <v>INVENTORY - PHARMACY</v>
          </cell>
          <cell r="C44">
            <v>335485.03999999998</v>
          </cell>
        </row>
        <row r="45">
          <cell r="A45" t="str">
            <v>10301064</v>
          </cell>
          <cell r="B45" t="str">
            <v>INVENTORY STOREROOM</v>
          </cell>
          <cell r="C45">
            <v>53714.35</v>
          </cell>
        </row>
        <row r="46">
          <cell r="A46" t="str">
            <v>10302047</v>
          </cell>
          <cell r="B46" t="str">
            <v>INVENTORY - IV'S</v>
          </cell>
          <cell r="C46">
            <v>0</v>
          </cell>
        </row>
        <row r="47">
          <cell r="A47" t="str">
            <v>10302064</v>
          </cell>
          <cell r="B47" t="str">
            <v>INVENTORY - IVS</v>
          </cell>
          <cell r="C47">
            <v>399.83</v>
          </cell>
        </row>
        <row r="48">
          <cell r="A48" t="str">
            <v>10400000</v>
          </cell>
          <cell r="B48" t="str">
            <v>PREPAID INSURANCE - CURRENT YR</v>
          </cell>
          <cell r="C48">
            <v>80351.58</v>
          </cell>
        </row>
        <row r="49">
          <cell r="A49" t="str">
            <v>10470000</v>
          </cell>
          <cell r="B49" t="str">
            <v>PREPAID - OTHER</v>
          </cell>
          <cell r="C49">
            <v>561147.93999999994</v>
          </cell>
        </row>
        <row r="50">
          <cell r="A50" t="str">
            <v>10473000</v>
          </cell>
          <cell r="B50" t="str">
            <v>PREPAID PENSION EXPENSE</v>
          </cell>
          <cell r="C50">
            <v>2276462</v>
          </cell>
        </row>
        <row r="51">
          <cell r="A51" t="str">
            <v>10500000</v>
          </cell>
          <cell r="B51" t="str">
            <v>LAND</v>
          </cell>
          <cell r="C51">
            <v>87157.06</v>
          </cell>
        </row>
        <row r="52">
          <cell r="A52" t="str">
            <v>10510000</v>
          </cell>
          <cell r="B52" t="str">
            <v>LAND IMPROVEMENTS</v>
          </cell>
          <cell r="C52">
            <v>2060899.07</v>
          </cell>
        </row>
        <row r="53">
          <cell r="A53" t="str">
            <v>10530000</v>
          </cell>
          <cell r="B53" t="str">
            <v>BUILDING</v>
          </cell>
          <cell r="C53">
            <v>12882195.99</v>
          </cell>
        </row>
        <row r="54">
          <cell r="A54" t="str">
            <v>10550000</v>
          </cell>
          <cell r="B54" t="str">
            <v>MOTOR VEHICLES</v>
          </cell>
          <cell r="C54">
            <v>85148.33</v>
          </cell>
        </row>
        <row r="55">
          <cell r="A55" t="str">
            <v>10551000</v>
          </cell>
          <cell r="B55" t="str">
            <v>EQUIPMENT FIXED</v>
          </cell>
          <cell r="C55">
            <v>5890128.4800000004</v>
          </cell>
        </row>
        <row r="56">
          <cell r="A56" t="str">
            <v>10552000</v>
          </cell>
          <cell r="B56" t="str">
            <v>EQUIPMENT MAJOR MOVABLE</v>
          </cell>
          <cell r="C56">
            <v>16683957.98</v>
          </cell>
        </row>
        <row r="57">
          <cell r="A57" t="str">
            <v>10556000</v>
          </cell>
          <cell r="B57" t="str">
            <v>LEASEHOLD IMPROVEMENTS</v>
          </cell>
          <cell r="C57">
            <v>966627.45</v>
          </cell>
        </row>
        <row r="58">
          <cell r="A58" t="str">
            <v>10557000</v>
          </cell>
          <cell r="B58" t="str">
            <v>EQUIPMENT PURCHASES</v>
          </cell>
          <cell r="C58">
            <v>0</v>
          </cell>
        </row>
        <row r="59">
          <cell r="A59" t="str">
            <v>10560000</v>
          </cell>
          <cell r="B59" t="str">
            <v>CONSTRUCTION IN PROGRESS</v>
          </cell>
          <cell r="C59">
            <v>1147382.51</v>
          </cell>
        </row>
        <row r="60">
          <cell r="A60" t="str">
            <v>10610000</v>
          </cell>
          <cell r="B60" t="str">
            <v>ACCUMULATED DEPR. LAND IMPROV.</v>
          </cell>
          <cell r="C60">
            <v>-1349976.99</v>
          </cell>
        </row>
        <row r="61">
          <cell r="A61" t="str">
            <v>10630000</v>
          </cell>
          <cell r="B61" t="str">
            <v>ACCUMULATED DEPRECIATION BLDG</v>
          </cell>
          <cell r="C61">
            <v>-6089212.29</v>
          </cell>
        </row>
        <row r="62">
          <cell r="A62" t="str">
            <v>10650000</v>
          </cell>
          <cell r="B62" t="str">
            <v>ACCUMULATED DEPR MOTOR VEHICLE</v>
          </cell>
          <cell r="C62">
            <v>-42163.54</v>
          </cell>
        </row>
        <row r="63">
          <cell r="A63" t="str">
            <v>10651000</v>
          </cell>
          <cell r="B63" t="str">
            <v>ACCUMULATED DEPR FIXED EQUIP.</v>
          </cell>
          <cell r="C63">
            <v>-4701282.97</v>
          </cell>
        </row>
        <row r="64">
          <cell r="A64" t="str">
            <v>10652000</v>
          </cell>
          <cell r="B64" t="str">
            <v>ACCUM DEPR MAJOR MOVABLE EQUIP</v>
          </cell>
          <cell r="C64">
            <v>-12618589.26</v>
          </cell>
        </row>
        <row r="65">
          <cell r="A65" t="str">
            <v>10656000</v>
          </cell>
          <cell r="B65" t="str">
            <v>ACCUM.DEPRECIATION - LEASEHOLD</v>
          </cell>
          <cell r="C65">
            <v>-455064.99</v>
          </cell>
        </row>
        <row r="66">
          <cell r="A66" t="str">
            <v>10714000</v>
          </cell>
          <cell r="B66" t="str">
            <v>2002 BOND ISSUANCE COSTS</v>
          </cell>
          <cell r="C66">
            <v>144132.79999999999</v>
          </cell>
        </row>
        <row r="67">
          <cell r="A67" t="str">
            <v>10715000</v>
          </cell>
          <cell r="B67" t="str">
            <v>ACC AMORT BOND ISSUE COST 2002</v>
          </cell>
          <cell r="C67">
            <v>-73030.399999999994</v>
          </cell>
        </row>
        <row r="68">
          <cell r="A68" t="str">
            <v>10725000</v>
          </cell>
          <cell r="B68" t="str">
            <v>MORTGAGE RECEIVABLE</v>
          </cell>
          <cell r="C68">
            <v>105907.27</v>
          </cell>
        </row>
        <row r="69">
          <cell r="A69" t="str">
            <v>10727000</v>
          </cell>
          <cell r="B69" t="str">
            <v>BENEFICIAL INTEREST IN TRUSTS</v>
          </cell>
          <cell r="C69">
            <v>20842.439999999999</v>
          </cell>
        </row>
        <row r="70">
          <cell r="A70" t="str">
            <v>10730000</v>
          </cell>
          <cell r="B70" t="str">
            <v>RESTRICTED SPEC PURPOSE</v>
          </cell>
          <cell r="C70">
            <v>233411.17</v>
          </cell>
        </row>
        <row r="71">
          <cell r="A71" t="str">
            <v>10734000</v>
          </cell>
          <cell r="B71" t="str">
            <v>SPRINGFIELD HOSP.INC. - IMA</v>
          </cell>
          <cell r="C71">
            <v>12984505.52</v>
          </cell>
        </row>
        <row r="72">
          <cell r="A72" t="str">
            <v>10735000</v>
          </cell>
          <cell r="B72" t="str">
            <v>SPRINGFIELD HOSP, INC. IMA SUB</v>
          </cell>
          <cell r="C72">
            <v>1012917.87</v>
          </cell>
        </row>
        <row r="73">
          <cell r="A73" t="str">
            <v>20100000</v>
          </cell>
          <cell r="B73" t="str">
            <v>ACCOUNTS PAYABLE</v>
          </cell>
          <cell r="C73">
            <v>-5155184.6500000004</v>
          </cell>
        </row>
        <row r="74">
          <cell r="A74" t="str">
            <v>20110000</v>
          </cell>
          <cell r="B74" t="str">
            <v>ACCRUED PAYROLL</v>
          </cell>
          <cell r="C74">
            <v>-1032322.76</v>
          </cell>
        </row>
        <row r="75">
          <cell r="A75" t="str">
            <v>20111000</v>
          </cell>
          <cell r="B75" t="str">
            <v>ACCRUED EARNED TIME OFF</v>
          </cell>
          <cell r="C75">
            <v>-1412229.08</v>
          </cell>
        </row>
        <row r="76">
          <cell r="A76" t="str">
            <v>20120000</v>
          </cell>
          <cell r="B76" t="str">
            <v>FED INCOME TAXES WITHHELD</v>
          </cell>
          <cell r="C76">
            <v>-0.2</v>
          </cell>
        </row>
        <row r="77">
          <cell r="A77" t="str">
            <v>20121000</v>
          </cell>
          <cell r="B77" t="str">
            <v>SOCIAL SECURITY WITHHELD</v>
          </cell>
          <cell r="C77">
            <v>-62906.49</v>
          </cell>
        </row>
        <row r="78">
          <cell r="A78" t="str">
            <v>20122000</v>
          </cell>
          <cell r="B78" t="str">
            <v>STATE INCOME TAXES WITHHELD</v>
          </cell>
          <cell r="C78">
            <v>0</v>
          </cell>
        </row>
        <row r="79">
          <cell r="A79" t="str">
            <v>20123000</v>
          </cell>
          <cell r="B79" t="str">
            <v>AFLAC DEDUCTIONS</v>
          </cell>
          <cell r="C79">
            <v>0</v>
          </cell>
        </row>
        <row r="80">
          <cell r="A80" t="str">
            <v>20127000</v>
          </cell>
          <cell r="B80" t="str">
            <v>PEOPLE FIRST</v>
          </cell>
          <cell r="C80">
            <v>-8449.4500000000007</v>
          </cell>
        </row>
        <row r="81">
          <cell r="A81" t="str">
            <v>20131000</v>
          </cell>
          <cell r="B81" t="str">
            <v>TSA DEDUCTIONS</v>
          </cell>
          <cell r="C81">
            <v>0</v>
          </cell>
        </row>
        <row r="82">
          <cell r="A82" t="str">
            <v>20132000</v>
          </cell>
          <cell r="B82" t="str">
            <v>DISABILITY - LONG TERM</v>
          </cell>
          <cell r="C82">
            <v>0</v>
          </cell>
        </row>
        <row r="83">
          <cell r="A83" t="str">
            <v>20133000</v>
          </cell>
          <cell r="B83" t="str">
            <v>DISABILITY - SHORT TERM</v>
          </cell>
          <cell r="C83">
            <v>-0.3</v>
          </cell>
        </row>
        <row r="84">
          <cell r="A84" t="str">
            <v>20134000</v>
          </cell>
          <cell r="B84" t="str">
            <v>DEPENDENT LIFE INSURANCE</v>
          </cell>
          <cell r="C84">
            <v>9798.31</v>
          </cell>
        </row>
        <row r="85">
          <cell r="A85" t="str">
            <v>20138000</v>
          </cell>
          <cell r="B85" t="str">
            <v>MISC PAYROLL DEDUCTION</v>
          </cell>
          <cell r="C85">
            <v>-70</v>
          </cell>
        </row>
        <row r="86">
          <cell r="A86" t="str">
            <v>20138001</v>
          </cell>
          <cell r="B86" t="str">
            <v>REC CENTER MEMBERSHIP</v>
          </cell>
          <cell r="C86">
            <v>2577.8000000000002</v>
          </cell>
        </row>
        <row r="87">
          <cell r="A87" t="str">
            <v>20141000</v>
          </cell>
          <cell r="B87" t="str">
            <v>REMITTANCE ADVICES IN TRANSIT</v>
          </cell>
          <cell r="C87">
            <v>-100334.26</v>
          </cell>
        </row>
        <row r="88">
          <cell r="A88" t="str">
            <v>20142000</v>
          </cell>
          <cell r="B88" t="str">
            <v>L.O.C. - CHITTENDEN BANK</v>
          </cell>
          <cell r="C88">
            <v>-1800000</v>
          </cell>
        </row>
        <row r="89">
          <cell r="A89" t="str">
            <v>20147200</v>
          </cell>
          <cell r="B89" t="str">
            <v>CAPITAL LEASE-CURR-TOSHIBA RAD</v>
          </cell>
          <cell r="C89">
            <v>-81607.710000000006</v>
          </cell>
        </row>
        <row r="90">
          <cell r="A90" t="str">
            <v>20147201</v>
          </cell>
          <cell r="B90" t="str">
            <v>CAPITAL LEASE-TOSHIBA CT CURR</v>
          </cell>
          <cell r="C90">
            <v>0</v>
          </cell>
        </row>
        <row r="91">
          <cell r="A91" t="str">
            <v>20147202</v>
          </cell>
          <cell r="B91" t="str">
            <v>CAPITAL LEASE-TOSHIBA 671 CURR</v>
          </cell>
          <cell r="C91">
            <v>-81879</v>
          </cell>
        </row>
        <row r="92">
          <cell r="A92" t="str">
            <v>20147300</v>
          </cell>
          <cell r="B92" t="str">
            <v>CAPITAL LEASE - GE CURR PORTIO</v>
          </cell>
          <cell r="C92">
            <v>-94020.97</v>
          </cell>
        </row>
        <row r="93">
          <cell r="A93" t="str">
            <v>20147400</v>
          </cell>
          <cell r="B93" t="str">
            <v>CAPITAL LEASE - WINTHROP TOMO</v>
          </cell>
          <cell r="C93">
            <v>-67542.899999999994</v>
          </cell>
        </row>
        <row r="94">
          <cell r="A94" t="str">
            <v>20149000</v>
          </cell>
          <cell r="B94" t="str">
            <v>CURRENT PORTION 2002 BOND</v>
          </cell>
          <cell r="C94">
            <v>-265000</v>
          </cell>
        </row>
        <row r="95">
          <cell r="A95" t="str">
            <v>20150000</v>
          </cell>
          <cell r="B95" t="str">
            <v>ACCRUED EXPENSES</v>
          </cell>
          <cell r="C95">
            <v>-100733.46</v>
          </cell>
        </row>
        <row r="96">
          <cell r="A96" t="str">
            <v>20151000</v>
          </cell>
          <cell r="B96" t="str">
            <v>FEES PAYABLE MED SPECIALISTS</v>
          </cell>
          <cell r="C96">
            <v>0</v>
          </cell>
        </row>
        <row r="97">
          <cell r="A97" t="str">
            <v>20152000</v>
          </cell>
          <cell r="B97" t="str">
            <v>ACCRUED AUDIT FEES PAYABLE</v>
          </cell>
          <cell r="C97">
            <v>-77468.42</v>
          </cell>
        </row>
        <row r="98">
          <cell r="A98" t="str">
            <v>20153000</v>
          </cell>
          <cell r="B98" t="str">
            <v>NOTE PAY CURRENT - CHITTENDEN</v>
          </cell>
          <cell r="C98">
            <v>-264201.40000000002</v>
          </cell>
        </row>
        <row r="99">
          <cell r="A99" t="str">
            <v>20154000</v>
          </cell>
          <cell r="B99" t="str">
            <v>401K PENSION ACCRUAL</v>
          </cell>
          <cell r="C99">
            <v>0</v>
          </cell>
        </row>
        <row r="100">
          <cell r="A100" t="str">
            <v>20155000</v>
          </cell>
          <cell r="B100" t="str">
            <v>DEF BENEFIT PENSION ACCRUAL</v>
          </cell>
          <cell r="C100">
            <v>-4456884.92</v>
          </cell>
        </row>
        <row r="101">
          <cell r="A101" t="str">
            <v>20157000</v>
          </cell>
          <cell r="B101" t="str">
            <v>MED STAFF BANK ACCT OFFSET</v>
          </cell>
          <cell r="C101">
            <v>-10559.28</v>
          </cell>
        </row>
        <row r="102">
          <cell r="A102" t="str">
            <v>20174000</v>
          </cell>
          <cell r="B102" t="str">
            <v>PATIENT REFUNDS</v>
          </cell>
          <cell r="C102">
            <v>-1195.1300000000001</v>
          </cell>
        </row>
        <row r="103">
          <cell r="A103" t="str">
            <v>20174037</v>
          </cell>
          <cell r="B103" t="str">
            <v>PT REFUND/SURGERY</v>
          </cell>
          <cell r="C103">
            <v>5378.32</v>
          </cell>
        </row>
        <row r="104">
          <cell r="A104" t="str">
            <v>20175000</v>
          </cell>
          <cell r="B104" t="str">
            <v>OTHER CURRENT LIABILITIES</v>
          </cell>
          <cell r="C104">
            <v>-223881.68</v>
          </cell>
        </row>
        <row r="105">
          <cell r="A105" t="str">
            <v>20176000</v>
          </cell>
          <cell r="B105" t="str">
            <v>REIMB SETTLEMENT DUE MCARE</v>
          </cell>
          <cell r="C105">
            <v>-49364.7</v>
          </cell>
        </row>
        <row r="106">
          <cell r="A106" t="str">
            <v>20178000</v>
          </cell>
          <cell r="B106" t="str">
            <v>REIMB SETTLEMENT DUE MEDICAID</v>
          </cell>
          <cell r="C106">
            <v>213100.3</v>
          </cell>
        </row>
        <row r="107">
          <cell r="A107" t="str">
            <v>20180000</v>
          </cell>
          <cell r="B107" t="str">
            <v>RESERVE SELF FUNDING INSUR</v>
          </cell>
          <cell r="C107">
            <v>-536057.63</v>
          </cell>
        </row>
        <row r="108">
          <cell r="A108" t="str">
            <v>20181000</v>
          </cell>
          <cell r="B108" t="str">
            <v>TEMPORARILY RESTRICTED TRUST</v>
          </cell>
          <cell r="C108">
            <v>-20842.439999999999</v>
          </cell>
        </row>
        <row r="109">
          <cell r="A109" t="str">
            <v>20185000</v>
          </cell>
          <cell r="B109" t="str">
            <v>RESERVE FOR CAFE-R SPENDING</v>
          </cell>
          <cell r="C109">
            <v>-52145.599999999999</v>
          </cell>
        </row>
        <row r="110">
          <cell r="A110" t="str">
            <v>20187000</v>
          </cell>
          <cell r="B110" t="str">
            <v>RESERVE FOR WORKER'S COMP</v>
          </cell>
          <cell r="C110">
            <v>-43380.72</v>
          </cell>
        </row>
        <row r="111">
          <cell r="A111" t="str">
            <v>20190000</v>
          </cell>
          <cell r="B111" t="str">
            <v>DEFERRED INCOME</v>
          </cell>
          <cell r="C111">
            <v>559212.30000000005</v>
          </cell>
        </row>
        <row r="112">
          <cell r="A112" t="str">
            <v>20195000</v>
          </cell>
          <cell r="B112" t="str">
            <v>DUE TO SMCS</v>
          </cell>
          <cell r="C112">
            <v>-1102341.73</v>
          </cell>
        </row>
        <row r="113">
          <cell r="A113" t="str">
            <v>20196000</v>
          </cell>
          <cell r="B113" t="str">
            <v>GENERAL FUND BALANCE</v>
          </cell>
          <cell r="C113">
            <v>-23037736.91</v>
          </cell>
        </row>
        <row r="114">
          <cell r="A114" t="str">
            <v>20203000</v>
          </cell>
          <cell r="B114" t="str">
            <v>NOTE PAYABLE LT  - CHITTENDEN</v>
          </cell>
          <cell r="C114">
            <v>-1847961.37</v>
          </cell>
        </row>
        <row r="115">
          <cell r="A115" t="str">
            <v>20205000</v>
          </cell>
          <cell r="B115" t="str">
            <v>NON CURRENT 2002 BOND</v>
          </cell>
          <cell r="C115">
            <v>-6400000</v>
          </cell>
        </row>
        <row r="116">
          <cell r="A116" t="str">
            <v>20207200</v>
          </cell>
          <cell r="B116" t="str">
            <v>CAPITAL LEASE-LT-TOSHIBA RADEX</v>
          </cell>
          <cell r="C116">
            <v>-14204.4</v>
          </cell>
        </row>
        <row r="117">
          <cell r="A117" t="str">
            <v>20207201</v>
          </cell>
          <cell r="B117" t="str">
            <v>CAPITAL LEASE-TOSHIBA CT LT</v>
          </cell>
          <cell r="C117">
            <v>0</v>
          </cell>
        </row>
        <row r="118">
          <cell r="A118" t="str">
            <v>20207202</v>
          </cell>
          <cell r="B118" t="str">
            <v>CAPITAL LEASE-TOSHIBA 671 LT</v>
          </cell>
          <cell r="C118">
            <v>-350009.66</v>
          </cell>
        </row>
        <row r="119">
          <cell r="A119" t="str">
            <v>20207300</v>
          </cell>
          <cell r="B119" t="str">
            <v>CAPITAL LEASE - GE LT PORTION</v>
          </cell>
          <cell r="C119">
            <v>-125018.98</v>
          </cell>
        </row>
        <row r="120">
          <cell r="A120" t="str">
            <v>20207400</v>
          </cell>
          <cell r="B120" t="str">
            <v>CAP LEASE-LT WINTHROP TOMO</v>
          </cell>
          <cell r="C120">
            <v>-178078.79</v>
          </cell>
        </row>
        <row r="121">
          <cell r="A121" t="str">
            <v>20493000</v>
          </cell>
          <cell r="B121" t="str">
            <v>TEMP RESTR NA - MAMMO GRANT</v>
          </cell>
          <cell r="C121">
            <v>-6430.22</v>
          </cell>
        </row>
        <row r="122">
          <cell r="A122" t="str">
            <v>20494000</v>
          </cell>
          <cell r="B122" t="str">
            <v>TEMP RESTRICTED-DONATIONS</v>
          </cell>
          <cell r="C122">
            <v>-47977.73</v>
          </cell>
        </row>
        <row r="123">
          <cell r="A123" t="str">
            <v>20494001</v>
          </cell>
          <cell r="B123" t="str">
            <v>UNRESTRICTED DONATIONS</v>
          </cell>
          <cell r="C123">
            <v>203</v>
          </cell>
        </row>
        <row r="124">
          <cell r="A124" t="str">
            <v>20495000</v>
          </cell>
          <cell r="B124" t="str">
            <v>SPECIFIC PURPOSE FUND BALANCE</v>
          </cell>
          <cell r="C124">
            <v>-137529.21</v>
          </cell>
        </row>
        <row r="125">
          <cell r="A125" t="str">
            <v>20511000</v>
          </cell>
          <cell r="B125" t="str">
            <v>ENDOWMENT FUND BALANCE</v>
          </cell>
          <cell r="C125">
            <v>-493491.66</v>
          </cell>
        </row>
        <row r="126">
          <cell r="A126" t="str">
            <v>20801000</v>
          </cell>
          <cell r="B126" t="str">
            <v>SELF INSUR REVENUE REVERSAL</v>
          </cell>
          <cell r="C126">
            <v>0</v>
          </cell>
        </row>
        <row r="127">
          <cell r="A127" t="str">
            <v>30000000</v>
          </cell>
          <cell r="C127">
            <v>-130.58000000000001</v>
          </cell>
        </row>
        <row r="128">
          <cell r="A128" t="str">
            <v>30000009</v>
          </cell>
          <cell r="B128" t="str">
            <v>I/P REV DAILY PAT SER M &amp; S</v>
          </cell>
          <cell r="C128">
            <v>-6262317.79</v>
          </cell>
        </row>
        <row r="129">
          <cell r="A129" t="str">
            <v>30000013</v>
          </cell>
          <cell r="B129" t="str">
            <v>I/P REV DAILY PAT SERV OBST</v>
          </cell>
          <cell r="C129">
            <v>-911395.69</v>
          </cell>
        </row>
        <row r="130">
          <cell r="A130" t="str">
            <v>30000017</v>
          </cell>
          <cell r="B130" t="str">
            <v>I/P REVENUE</v>
          </cell>
          <cell r="C130">
            <v>-1034</v>
          </cell>
        </row>
        <row r="131">
          <cell r="A131" t="str">
            <v>30000019</v>
          </cell>
          <cell r="B131" t="str">
            <v>I/P REV - PULMONARY REHAB</v>
          </cell>
          <cell r="C131">
            <v>-92</v>
          </cell>
        </row>
        <row r="132">
          <cell r="A132" t="str">
            <v>30000020</v>
          </cell>
          <cell r="B132" t="str">
            <v>I/P REVENUE - MAMMOGRAPHY</v>
          </cell>
          <cell r="C132">
            <v>-535</v>
          </cell>
        </row>
        <row r="133">
          <cell r="A133" t="str">
            <v>30000021</v>
          </cell>
          <cell r="B133" t="str">
            <v>I/P REVENUE - SURGICAL SERVICE</v>
          </cell>
          <cell r="C133">
            <v>-1491221</v>
          </cell>
        </row>
        <row r="134">
          <cell r="A134" t="str">
            <v>30000022</v>
          </cell>
          <cell r="B134" t="str">
            <v>I/P REVENUE - RECOVERY ROOM</v>
          </cell>
          <cell r="C134">
            <v>-156102</v>
          </cell>
        </row>
        <row r="135">
          <cell r="A135" t="str">
            <v>30000023</v>
          </cell>
          <cell r="B135" t="str">
            <v>I/P REVENUE - EMERGENCY ROOM</v>
          </cell>
          <cell r="C135">
            <v>0</v>
          </cell>
        </row>
        <row r="136">
          <cell r="A136" t="str">
            <v>30000024</v>
          </cell>
          <cell r="B136" t="str">
            <v>I/P REVENUE-ONE DAY SURGERY</v>
          </cell>
          <cell r="C136">
            <v>-24887</v>
          </cell>
        </row>
        <row r="137">
          <cell r="A137" t="str">
            <v>30000026</v>
          </cell>
          <cell r="B137" t="str">
            <v>I/P REV ER SERV PROF FEE</v>
          </cell>
          <cell r="C137">
            <v>0</v>
          </cell>
        </row>
        <row r="138">
          <cell r="A138" t="str">
            <v>30000028</v>
          </cell>
          <cell r="B138" t="str">
            <v>I/P REVENUE-ENDOSCOPY PROC.</v>
          </cell>
          <cell r="C138">
            <v>-70175</v>
          </cell>
        </row>
        <row r="139">
          <cell r="A139" t="str">
            <v>30000029</v>
          </cell>
          <cell r="B139" t="str">
            <v>I/P REVENUE-SPECIAL SERVICES</v>
          </cell>
          <cell r="C139">
            <v>-130176</v>
          </cell>
        </row>
        <row r="140">
          <cell r="A140" t="str">
            <v>30000036</v>
          </cell>
          <cell r="B140" t="str">
            <v>I/P REV - MRI DEPARTMENT</v>
          </cell>
          <cell r="C140">
            <v>-168445</v>
          </cell>
        </row>
        <row r="141">
          <cell r="A141" t="str">
            <v>30000037</v>
          </cell>
          <cell r="B141" t="str">
            <v>I/P REVENUE SURGEONS</v>
          </cell>
          <cell r="C141">
            <v>463</v>
          </cell>
        </row>
        <row r="142">
          <cell r="A142" t="str">
            <v>30000040</v>
          </cell>
          <cell r="B142" t="str">
            <v>I/P REV - ULTRASOUND</v>
          </cell>
          <cell r="C142">
            <v>-638342</v>
          </cell>
        </row>
        <row r="143">
          <cell r="A143" t="str">
            <v>30000041</v>
          </cell>
          <cell r="B143" t="str">
            <v>I/P REV - LAB CLINICAL</v>
          </cell>
          <cell r="C143">
            <v>-2558714.58</v>
          </cell>
        </row>
        <row r="144">
          <cell r="A144" t="str">
            <v>30000042</v>
          </cell>
          <cell r="B144" t="str">
            <v>I/P REVENUE - BLOOD BANK</v>
          </cell>
          <cell r="C144">
            <v>-147733</v>
          </cell>
        </row>
        <row r="145">
          <cell r="A145" t="str">
            <v>30000043</v>
          </cell>
          <cell r="B145" t="str">
            <v>I/P REVENUE-ELECTROCARDIOLOGY</v>
          </cell>
          <cell r="C145">
            <v>-131368</v>
          </cell>
        </row>
        <row r="146">
          <cell r="A146" t="str">
            <v>30000044</v>
          </cell>
          <cell r="B146" t="str">
            <v>I/P REV -RADIOLOGY-DIAGNOSTIC</v>
          </cell>
          <cell r="C146">
            <v>-426869</v>
          </cell>
        </row>
        <row r="147">
          <cell r="A147" t="str">
            <v>30000045</v>
          </cell>
          <cell r="B147" t="str">
            <v>I/P REVENUE - CAT SCAN</v>
          </cell>
          <cell r="C147">
            <v>-460867</v>
          </cell>
        </row>
        <row r="148">
          <cell r="A148" t="str">
            <v>30000046</v>
          </cell>
          <cell r="B148" t="str">
            <v>I/P REVENUE - NUCLEAR MEDICINE</v>
          </cell>
          <cell r="C148">
            <v>-96735</v>
          </cell>
        </row>
        <row r="149">
          <cell r="A149" t="str">
            <v>30000047</v>
          </cell>
          <cell r="B149" t="str">
            <v>I/P REVENUE-PHARMACY</v>
          </cell>
          <cell r="C149">
            <v>-1312673.3899999999</v>
          </cell>
        </row>
        <row r="150">
          <cell r="A150" t="str">
            <v>30000048</v>
          </cell>
          <cell r="B150" t="str">
            <v>I/P REVENUE-ANESTHESIOLOGY</v>
          </cell>
          <cell r="C150">
            <v>-138486.75</v>
          </cell>
        </row>
        <row r="151">
          <cell r="A151" t="str">
            <v>30000049</v>
          </cell>
          <cell r="B151" t="str">
            <v>I/P REVENUE - PHYSICAL THERAPY</v>
          </cell>
          <cell r="C151">
            <v>-364715.99</v>
          </cell>
        </row>
        <row r="152">
          <cell r="A152" t="str">
            <v>30000050</v>
          </cell>
          <cell r="B152" t="str">
            <v>I/P REVENUE - RESPIRATORY THER</v>
          </cell>
          <cell r="C152">
            <v>-1761067</v>
          </cell>
        </row>
        <row r="153">
          <cell r="A153" t="str">
            <v>30000052</v>
          </cell>
          <cell r="B153" t="str">
            <v>I/P REV - OCCUPATIONAL THERAPY</v>
          </cell>
          <cell r="C153">
            <v>-112718.09</v>
          </cell>
        </row>
        <row r="154">
          <cell r="A154" t="str">
            <v>30000058</v>
          </cell>
          <cell r="B154" t="str">
            <v>I/P ANESTH</v>
          </cell>
          <cell r="C154">
            <v>-553</v>
          </cell>
        </row>
        <row r="155">
          <cell r="A155" t="str">
            <v>30000096</v>
          </cell>
          <cell r="B155" t="str">
            <v>I/P REVENUE-HOSPITALIST</v>
          </cell>
          <cell r="C155">
            <v>-913393</v>
          </cell>
        </row>
        <row r="156">
          <cell r="A156" t="str">
            <v>30010018</v>
          </cell>
          <cell r="B156" t="str">
            <v>I/P REV PSYCHIATRY ROCKINGHAM</v>
          </cell>
          <cell r="C156">
            <v>-2989400</v>
          </cell>
        </row>
        <row r="157">
          <cell r="A157" t="str">
            <v>30010041</v>
          </cell>
          <cell r="B157" t="str">
            <v>I/P REV PSYCHE LAB</v>
          </cell>
          <cell r="C157">
            <v>0</v>
          </cell>
        </row>
        <row r="158">
          <cell r="A158" t="str">
            <v>30010044</v>
          </cell>
          <cell r="B158" t="str">
            <v>I/P REV PSYCHE XRAY</v>
          </cell>
          <cell r="C158">
            <v>-1386</v>
          </cell>
        </row>
        <row r="159">
          <cell r="A159" t="str">
            <v>30010077</v>
          </cell>
          <cell r="B159" t="str">
            <v>I/P REV LAB CLINICAL ROCKINGHA</v>
          </cell>
          <cell r="C159">
            <v>-86465.86</v>
          </cell>
        </row>
        <row r="160">
          <cell r="A160" t="str">
            <v>30010087</v>
          </cell>
          <cell r="B160" t="str">
            <v>I/P REV PHARMACY ROCKINGHAM</v>
          </cell>
          <cell r="C160">
            <v>-238159.14</v>
          </cell>
        </row>
        <row r="161">
          <cell r="A161" t="str">
            <v>30019013</v>
          </cell>
          <cell r="B161" t="str">
            <v>I/P REV LABOR AND DELIVERY</v>
          </cell>
          <cell r="C161">
            <v>-349745</v>
          </cell>
        </row>
        <row r="162">
          <cell r="A162" t="str">
            <v>30050009</v>
          </cell>
          <cell r="B162" t="str">
            <v>I/P REV:M&amp;S SUPPLIES- MED/SURG</v>
          </cell>
          <cell r="C162">
            <v>-213603.43</v>
          </cell>
        </row>
        <row r="163">
          <cell r="A163" t="str">
            <v>30050013</v>
          </cell>
          <cell r="B163" t="str">
            <v>I/P REV:M&amp;S SUPPLIES-OBSTETRIC</v>
          </cell>
          <cell r="C163">
            <v>-84459.09</v>
          </cell>
        </row>
        <row r="164">
          <cell r="A164" t="str">
            <v>30050021</v>
          </cell>
          <cell r="B164" t="str">
            <v>I/P REV:M &amp; S SUPPLIES-SURGERY</v>
          </cell>
          <cell r="C164">
            <v>-2625557.0099999998</v>
          </cell>
        </row>
        <row r="165">
          <cell r="A165" t="str">
            <v>30050022</v>
          </cell>
          <cell r="B165" t="str">
            <v>I/P REV:M &amp; S SUPPLIES-RECOVER</v>
          </cell>
          <cell r="C165">
            <v>-698.6</v>
          </cell>
        </row>
        <row r="166">
          <cell r="A166" t="str">
            <v>30050023</v>
          </cell>
          <cell r="B166" t="str">
            <v>I/P REV:M&amp;S SUPPLIES-EMERGENCY</v>
          </cell>
          <cell r="C166">
            <v>0</v>
          </cell>
        </row>
        <row r="167">
          <cell r="A167" t="str">
            <v>30050024</v>
          </cell>
          <cell r="B167" t="str">
            <v>I/P REV:M&amp;S SUPPLIES-ONE DAY S</v>
          </cell>
          <cell r="C167">
            <v>-6764.9</v>
          </cell>
        </row>
        <row r="168">
          <cell r="A168" t="str">
            <v>30050028</v>
          </cell>
          <cell r="B168" t="str">
            <v>I/P REV:M&amp;S SUPPLIES-SPC PRCDR</v>
          </cell>
          <cell r="C168">
            <v>-13562.64</v>
          </cell>
        </row>
        <row r="169">
          <cell r="A169" t="str">
            <v>30050029</v>
          </cell>
          <cell r="B169" t="str">
            <v>I/P REV:M&amp;S SUPPLIES-SPC SRVOP</v>
          </cell>
          <cell r="C169">
            <v>-7640.8</v>
          </cell>
        </row>
        <row r="170">
          <cell r="A170" t="str">
            <v>30050043</v>
          </cell>
          <cell r="B170" t="str">
            <v>I/P REV:SUPPLIES-ELCTROCARDIOL</v>
          </cell>
          <cell r="C170">
            <v>-217.64</v>
          </cell>
        </row>
        <row r="171">
          <cell r="A171" t="str">
            <v>30050044</v>
          </cell>
          <cell r="B171" t="str">
            <v>I/P REV:SUPPLIES-RADIOLOGY-DIA</v>
          </cell>
          <cell r="C171">
            <v>-47680.1</v>
          </cell>
        </row>
        <row r="172">
          <cell r="A172" t="str">
            <v>30050045</v>
          </cell>
          <cell r="B172" t="str">
            <v>I/P REV:SUPPLIES-CAT SCAN</v>
          </cell>
          <cell r="C172">
            <v>-16.100000000000001</v>
          </cell>
        </row>
        <row r="173">
          <cell r="A173" t="str">
            <v>30050047</v>
          </cell>
          <cell r="B173" t="str">
            <v>I/P REV:SUPPLIES- PHARMACY</v>
          </cell>
          <cell r="C173">
            <v>-53867.81</v>
          </cell>
        </row>
        <row r="174">
          <cell r="A174" t="str">
            <v>30050048</v>
          </cell>
          <cell r="B174" t="str">
            <v>I/P REV:SUPPLIES-ANESTHESIOLOG</v>
          </cell>
          <cell r="C174">
            <v>-56438.2</v>
          </cell>
        </row>
        <row r="175">
          <cell r="A175" t="str">
            <v>30050049</v>
          </cell>
          <cell r="B175" t="str">
            <v>I/P REV:SUPPLIES- PHYS THERAPY</v>
          </cell>
          <cell r="C175">
            <v>-770.15</v>
          </cell>
        </row>
        <row r="176">
          <cell r="A176" t="str">
            <v>30050050</v>
          </cell>
          <cell r="B176" t="str">
            <v>I/P REV:SUPPLIES-RESP THERAPY</v>
          </cell>
          <cell r="C176">
            <v>-68171.45</v>
          </cell>
        </row>
        <row r="177">
          <cell r="A177" t="str">
            <v>30050052</v>
          </cell>
          <cell r="B177" t="str">
            <v>I/P REV:SUPPLIES-OCCUPATNL THR</v>
          </cell>
          <cell r="C177">
            <v>-47.8</v>
          </cell>
        </row>
        <row r="178">
          <cell r="A178" t="str">
            <v>30060018</v>
          </cell>
          <cell r="B178" t="str">
            <v>I/P REV SUPPLIES PSYCH ROCKING</v>
          </cell>
          <cell r="C178">
            <v>-12483.25</v>
          </cell>
        </row>
        <row r="179">
          <cell r="A179" t="str">
            <v>30060023</v>
          </cell>
          <cell r="B179" t="str">
            <v>I/P PSYCHE REVENUE</v>
          </cell>
          <cell r="C179">
            <v>-16.100000000000001</v>
          </cell>
        </row>
        <row r="180">
          <cell r="A180" t="str">
            <v>30060044</v>
          </cell>
          <cell r="B180" t="str">
            <v>I/P PSYCHE REVENUE</v>
          </cell>
          <cell r="C180">
            <v>-268.7</v>
          </cell>
        </row>
        <row r="181">
          <cell r="A181" t="str">
            <v>30100001</v>
          </cell>
          <cell r="B181" t="str">
            <v>O/P REVENUE - CHESTER FAMILY</v>
          </cell>
          <cell r="C181">
            <v>0</v>
          </cell>
        </row>
        <row r="182">
          <cell r="A182" t="str">
            <v>30100009</v>
          </cell>
          <cell r="B182" t="str">
            <v>O/P REVENUE-MED-SURG</v>
          </cell>
          <cell r="C182">
            <v>-737015.05</v>
          </cell>
        </row>
        <row r="183">
          <cell r="A183" t="str">
            <v>30100013</v>
          </cell>
          <cell r="B183" t="str">
            <v>O/P REV OB/GYN</v>
          </cell>
          <cell r="C183">
            <v>-65919.289999999994</v>
          </cell>
        </row>
        <row r="184">
          <cell r="A184" t="str">
            <v>30100015</v>
          </cell>
          <cell r="B184" t="str">
            <v>O/P REVENUE-ENT</v>
          </cell>
          <cell r="C184">
            <v>-757836.80000000005</v>
          </cell>
        </row>
        <row r="185">
          <cell r="A185" t="str">
            <v>30100017</v>
          </cell>
          <cell r="B185" t="str">
            <v>O/P REVENUE</v>
          </cell>
          <cell r="C185">
            <v>-2424815.11</v>
          </cell>
        </row>
        <row r="186">
          <cell r="A186" t="str">
            <v>30100019</v>
          </cell>
          <cell r="B186" t="str">
            <v>O/P REV - PULMONARY REHAB</v>
          </cell>
          <cell r="C186">
            <v>-69965</v>
          </cell>
        </row>
        <row r="187">
          <cell r="A187" t="str">
            <v>30100020</v>
          </cell>
          <cell r="B187" t="str">
            <v>O/P REVENUE - MAMMOGRAPHY</v>
          </cell>
          <cell r="C187">
            <v>-796339.75</v>
          </cell>
        </row>
        <row r="188">
          <cell r="A188" t="str">
            <v>30100021</v>
          </cell>
          <cell r="B188" t="str">
            <v>O/P REVENUE - SURGICAL SERVICE</v>
          </cell>
          <cell r="C188">
            <v>-4291497.38</v>
          </cell>
        </row>
        <row r="189">
          <cell r="A189" t="str">
            <v>30100022</v>
          </cell>
          <cell r="B189" t="str">
            <v>O/P REVENUE - RECOVERY ROOM</v>
          </cell>
          <cell r="C189">
            <v>-333329.25</v>
          </cell>
        </row>
        <row r="190">
          <cell r="A190" t="str">
            <v>30100023</v>
          </cell>
          <cell r="B190" t="str">
            <v>O/P REVENUE - EMERGENCY ROOM</v>
          </cell>
          <cell r="C190">
            <v>-10341067.029999999</v>
          </cell>
        </row>
        <row r="191">
          <cell r="A191" t="str">
            <v>30100024</v>
          </cell>
          <cell r="B191" t="str">
            <v>O/P REVENUE - ONE DAY SURGERY</v>
          </cell>
          <cell r="C191">
            <v>-560860.48</v>
          </cell>
        </row>
        <row r="192">
          <cell r="A192" t="str">
            <v>30100025</v>
          </cell>
          <cell r="B192" t="str">
            <v>O/P REVENUE- UROLOGY</v>
          </cell>
          <cell r="C192">
            <v>0</v>
          </cell>
        </row>
        <row r="193">
          <cell r="A193" t="str">
            <v>30100026</v>
          </cell>
          <cell r="B193" t="str">
            <v>O/P ER SERV PROF FEE</v>
          </cell>
          <cell r="C193">
            <v>-5106583.28</v>
          </cell>
        </row>
        <row r="194">
          <cell r="A194" t="str">
            <v>30100028</v>
          </cell>
          <cell r="B194" t="str">
            <v>O/P REVENUE-ENDOSCOPY PROC.</v>
          </cell>
          <cell r="C194">
            <v>-1752492.78</v>
          </cell>
        </row>
        <row r="195">
          <cell r="A195" t="str">
            <v>30100029</v>
          </cell>
          <cell r="B195" t="str">
            <v>O/P REVENUE-SPECIAL SERVICES</v>
          </cell>
          <cell r="C195">
            <v>-2237027.29</v>
          </cell>
        </row>
        <row r="196">
          <cell r="A196" t="str">
            <v>30100036</v>
          </cell>
          <cell r="B196" t="str">
            <v>O/P REV - MRI</v>
          </cell>
          <cell r="C196">
            <v>-1917407.69</v>
          </cell>
        </row>
        <row r="197">
          <cell r="A197" t="str">
            <v>30100037</v>
          </cell>
          <cell r="B197" t="str">
            <v>O/P REVENUE</v>
          </cell>
          <cell r="C197">
            <v>-2051205.5</v>
          </cell>
        </row>
        <row r="198">
          <cell r="A198" t="str">
            <v>30100040</v>
          </cell>
          <cell r="B198" t="str">
            <v>O/P REV - ULTRASOUND</v>
          </cell>
          <cell r="C198">
            <v>-3632460.29</v>
          </cell>
        </row>
        <row r="199">
          <cell r="A199" t="str">
            <v>30100041</v>
          </cell>
          <cell r="B199" t="str">
            <v>O/P REV-LAB CLINICAL</v>
          </cell>
          <cell r="C199">
            <v>-14527048.93</v>
          </cell>
        </row>
        <row r="200">
          <cell r="A200" t="str">
            <v>30100042</v>
          </cell>
          <cell r="B200" t="str">
            <v>O/P REVENUE-BLOOD BANK</v>
          </cell>
          <cell r="C200">
            <v>-333823</v>
          </cell>
        </row>
        <row r="201">
          <cell r="A201" t="str">
            <v>30100043</v>
          </cell>
          <cell r="B201" t="str">
            <v>O/P REV - ELECTROCARDIOLOGY</v>
          </cell>
          <cell r="C201">
            <v>-1161315.3600000001</v>
          </cell>
        </row>
        <row r="202">
          <cell r="A202" t="str">
            <v>30100044</v>
          </cell>
          <cell r="B202" t="str">
            <v>O/P REV - RADIOLOGY-DIAG:IN-HS</v>
          </cell>
          <cell r="C202">
            <v>-3706264.48</v>
          </cell>
        </row>
        <row r="203">
          <cell r="A203" t="str">
            <v>30100045</v>
          </cell>
          <cell r="B203" t="str">
            <v>O/P REVENUE - CAT SCAN</v>
          </cell>
          <cell r="C203">
            <v>-8364808.1100000003</v>
          </cell>
        </row>
        <row r="204">
          <cell r="A204" t="str">
            <v>30100046</v>
          </cell>
          <cell r="B204" t="str">
            <v>O/P REVENUE- NUCLEAR MEDICINE</v>
          </cell>
          <cell r="C204">
            <v>-764329.13</v>
          </cell>
        </row>
        <row r="205">
          <cell r="A205" t="str">
            <v>30100047</v>
          </cell>
          <cell r="B205" t="str">
            <v>O/P REVENUE - PHARMACY</v>
          </cell>
          <cell r="C205">
            <v>-5318107.32</v>
          </cell>
        </row>
        <row r="206">
          <cell r="A206" t="str">
            <v>30100048</v>
          </cell>
          <cell r="B206" t="str">
            <v>O/P REVENUE - ANESTHESIOLOGY</v>
          </cell>
          <cell r="C206">
            <v>-341136.15</v>
          </cell>
        </row>
        <row r="207">
          <cell r="A207" t="str">
            <v>30100049</v>
          </cell>
          <cell r="B207" t="str">
            <v>O/P REVENUE - PHYSICAL THERAPY</v>
          </cell>
          <cell r="C207">
            <v>-1067092.08</v>
          </cell>
        </row>
        <row r="208">
          <cell r="A208" t="str">
            <v>30100050</v>
          </cell>
          <cell r="B208" t="str">
            <v>O/P REVENUE-RESP THERAPY</v>
          </cell>
          <cell r="C208">
            <v>-455822</v>
          </cell>
        </row>
        <row r="209">
          <cell r="A209" t="str">
            <v>30100052</v>
          </cell>
          <cell r="B209" t="str">
            <v>O/P REV - OCCUPATIONAL THERAPY</v>
          </cell>
          <cell r="C209">
            <v>-251226.57</v>
          </cell>
        </row>
        <row r="210">
          <cell r="A210" t="str">
            <v>30100058</v>
          </cell>
          <cell r="B210" t="str">
            <v>O/P REVENUE - ANES. PHYSICIANS</v>
          </cell>
          <cell r="C210">
            <v>-1236853</v>
          </cell>
        </row>
        <row r="211">
          <cell r="A211" t="str">
            <v>30100081</v>
          </cell>
          <cell r="B211" t="str">
            <v>O/P REV - BONE DENSITY</v>
          </cell>
          <cell r="C211">
            <v>0</v>
          </cell>
        </row>
        <row r="212">
          <cell r="A212" t="str">
            <v>30100084</v>
          </cell>
          <cell r="B212" t="str">
            <v>O/P REVENUE PT BF</v>
          </cell>
          <cell r="C212">
            <v>-357940.41</v>
          </cell>
        </row>
        <row r="213">
          <cell r="A213" t="str">
            <v>30105017</v>
          </cell>
          <cell r="B213" t="str">
            <v>O/P OTHER PROF SVC</v>
          </cell>
          <cell r="C213">
            <v>-1531021.1</v>
          </cell>
        </row>
        <row r="214">
          <cell r="A214" t="str">
            <v>30110058</v>
          </cell>
          <cell r="B214" t="str">
            <v>I/P REVENUE - ANES PHYSICIANS</v>
          </cell>
          <cell r="C214">
            <v>-134931</v>
          </cell>
        </row>
        <row r="215">
          <cell r="A215" t="str">
            <v>30110084</v>
          </cell>
          <cell r="B215" t="str">
            <v>O/P REV PHYSICAL THERAPY ROCKI</v>
          </cell>
          <cell r="C215">
            <v>-85914.4</v>
          </cell>
        </row>
        <row r="216">
          <cell r="A216" t="str">
            <v>30110087</v>
          </cell>
          <cell r="B216" t="str">
            <v>O/P REV PHARMACY ROCKINGHAM</v>
          </cell>
          <cell r="C216">
            <v>0</v>
          </cell>
        </row>
        <row r="217">
          <cell r="A217" t="str">
            <v>30119013</v>
          </cell>
          <cell r="B217" t="str">
            <v>O/P REV LABOR AND DELIVERY</v>
          </cell>
          <cell r="C217">
            <v>-35534</v>
          </cell>
        </row>
        <row r="218">
          <cell r="A218" t="str">
            <v>30150009</v>
          </cell>
          <cell r="B218" t="str">
            <v>O/P REV:M&amp;S SUPPLIES-MED/SURG</v>
          </cell>
          <cell r="C218">
            <v>-30970.93</v>
          </cell>
        </row>
        <row r="219">
          <cell r="A219" t="str">
            <v>30150013</v>
          </cell>
          <cell r="B219" t="str">
            <v>O/P REV:M&amp;S SUPPLIES-OBSTETRIC</v>
          </cell>
          <cell r="C219">
            <v>-14767.3</v>
          </cell>
        </row>
        <row r="220">
          <cell r="A220" t="str">
            <v>30150018</v>
          </cell>
          <cell r="B220" t="str">
            <v>O/P REV:M&amp;S SUPPLIES</v>
          </cell>
          <cell r="C220">
            <v>-150.44999999999999</v>
          </cell>
        </row>
        <row r="221">
          <cell r="A221" t="str">
            <v>30150020</v>
          </cell>
          <cell r="B221" t="str">
            <v>O/P REV: M&amp;S SUPPLIES - MAMMO</v>
          </cell>
          <cell r="C221">
            <v>-10388.9</v>
          </cell>
        </row>
        <row r="222">
          <cell r="A222" t="str">
            <v>30150021</v>
          </cell>
          <cell r="B222" t="str">
            <v>O/P REV:M &amp; S SUPPLIES-SURGERY</v>
          </cell>
          <cell r="C222">
            <v>-1782479.57</v>
          </cell>
        </row>
        <row r="223">
          <cell r="A223" t="str">
            <v>30150022</v>
          </cell>
          <cell r="B223" t="str">
            <v>O/P REV:M &amp; S SUPPLIES-RECOVER</v>
          </cell>
          <cell r="C223">
            <v>-2422.3000000000002</v>
          </cell>
        </row>
        <row r="224">
          <cell r="A224" t="str">
            <v>30150023</v>
          </cell>
          <cell r="B224" t="str">
            <v>O/P REV:M&amp;S SUPPLIES-EMERGENCY</v>
          </cell>
          <cell r="C224">
            <v>-473699.51</v>
          </cell>
        </row>
        <row r="225">
          <cell r="A225" t="str">
            <v>30150024</v>
          </cell>
          <cell r="B225" t="str">
            <v>O/P REV:M&amp;S SUPPLIES-ONE DAY S</v>
          </cell>
          <cell r="C225">
            <v>-58333.53</v>
          </cell>
        </row>
        <row r="226">
          <cell r="A226" t="str">
            <v>30150028</v>
          </cell>
          <cell r="B226" t="str">
            <v>O/P REV:M&amp;S SUPPLIES-SPC PRCDR</v>
          </cell>
          <cell r="C226">
            <v>-297778.31</v>
          </cell>
        </row>
        <row r="227">
          <cell r="A227" t="str">
            <v>30150029</v>
          </cell>
          <cell r="B227" t="str">
            <v>O/P REV:M&amp;S SUPPLIES-SPC SRVOP</v>
          </cell>
          <cell r="C227">
            <v>-49152.45</v>
          </cell>
        </row>
        <row r="228">
          <cell r="A228" t="str">
            <v>30150041</v>
          </cell>
          <cell r="B228" t="str">
            <v>O/P REV:M&amp;S SUPPLIES-LAB-CLNCL</v>
          </cell>
          <cell r="C228">
            <v>-747</v>
          </cell>
        </row>
        <row r="229">
          <cell r="A229" t="str">
            <v>30150043</v>
          </cell>
          <cell r="B229" t="str">
            <v>O/P REV:SUPPLIES-ELECTROCARDIO</v>
          </cell>
          <cell r="C229">
            <v>-4546.37</v>
          </cell>
        </row>
        <row r="230">
          <cell r="A230" t="str">
            <v>30150044</v>
          </cell>
          <cell r="B230" t="str">
            <v>O/P REV:SUPPLIES-RADIOLOGY-DIA</v>
          </cell>
          <cell r="C230">
            <v>-470266.01</v>
          </cell>
        </row>
        <row r="231">
          <cell r="A231" t="str">
            <v>30150045</v>
          </cell>
          <cell r="B231" t="str">
            <v>O/P REV:SUPPLIES-CAT SCAN</v>
          </cell>
          <cell r="C231">
            <v>-53.05</v>
          </cell>
        </row>
        <row r="232">
          <cell r="A232" t="str">
            <v>30150047</v>
          </cell>
          <cell r="B232" t="str">
            <v>O/P REV:SUPPLIES- PHARMACY</v>
          </cell>
          <cell r="C232">
            <v>-84844.6</v>
          </cell>
        </row>
        <row r="233">
          <cell r="A233" t="str">
            <v>30150048</v>
          </cell>
          <cell r="B233" t="str">
            <v>O/P REV:SUPPLIES-ANESTHESIOLOG</v>
          </cell>
          <cell r="C233">
            <v>-78674.67</v>
          </cell>
        </row>
        <row r="234">
          <cell r="A234" t="str">
            <v>30150049</v>
          </cell>
          <cell r="B234" t="str">
            <v>O/P REV:SUPPLIES-PHYS THERAPY</v>
          </cell>
          <cell r="C234">
            <v>-7650.5</v>
          </cell>
        </row>
        <row r="235">
          <cell r="A235" t="str">
            <v>30150050</v>
          </cell>
          <cell r="B235" t="str">
            <v>O/P REV:SUPPLIES-RESP THERAPY</v>
          </cell>
          <cell r="C235">
            <v>-50429.9</v>
          </cell>
        </row>
        <row r="236">
          <cell r="A236" t="str">
            <v>30150052</v>
          </cell>
          <cell r="B236" t="str">
            <v>O/P REV:SUPPLIES-OCCUPATNL THR</v>
          </cell>
          <cell r="C236">
            <v>-19.399999999999999</v>
          </cell>
        </row>
        <row r="237">
          <cell r="A237" t="str">
            <v>30150084</v>
          </cell>
          <cell r="B237" t="str">
            <v>O/P SUPPLIES - BF PT</v>
          </cell>
          <cell r="C237">
            <v>-409.2</v>
          </cell>
        </row>
        <row r="238">
          <cell r="A238" t="str">
            <v>40012015</v>
          </cell>
          <cell r="B238" t="str">
            <v>STAFF/CLERICAL - ENT</v>
          </cell>
          <cell r="C238">
            <v>1962</v>
          </cell>
        </row>
        <row r="239">
          <cell r="A239" t="str">
            <v>40012018</v>
          </cell>
          <cell r="B239" t="str">
            <v>STAFF/CLERICAL WINDHAM CTR</v>
          </cell>
          <cell r="C239">
            <v>24189.96</v>
          </cell>
        </row>
        <row r="240">
          <cell r="A240" t="str">
            <v>40012023</v>
          </cell>
          <cell r="B240" t="str">
            <v>STAFF/CLERICAL ER</v>
          </cell>
          <cell r="C240">
            <v>7661.43</v>
          </cell>
        </row>
        <row r="241">
          <cell r="A241" t="str">
            <v>40012057</v>
          </cell>
          <cell r="B241" t="str">
            <v>STAFF/CLERICAL MED RECORDS</v>
          </cell>
          <cell r="C241">
            <v>11707.8</v>
          </cell>
        </row>
        <row r="242">
          <cell r="A242" t="str">
            <v>40012060</v>
          </cell>
          <cell r="B242" t="str">
            <v>STAFF/CLERICAL ADM</v>
          </cell>
          <cell r="C242">
            <v>210069</v>
          </cell>
        </row>
        <row r="243">
          <cell r="A243" t="str">
            <v>40012061</v>
          </cell>
          <cell r="B243" t="str">
            <v>STAFF/CLERICAL-HR</v>
          </cell>
          <cell r="C243">
            <v>176337</v>
          </cell>
        </row>
        <row r="244">
          <cell r="A244" t="str">
            <v>40012062</v>
          </cell>
          <cell r="B244" t="str">
            <v>STAFF/CLERICAL-QR</v>
          </cell>
          <cell r="C244">
            <v>221127</v>
          </cell>
        </row>
        <row r="245">
          <cell r="A245" t="str">
            <v>40012065</v>
          </cell>
          <cell r="B245" t="str">
            <v>STAFF/CLERICAL PUBLIC RELATI</v>
          </cell>
          <cell r="C245">
            <v>23964</v>
          </cell>
        </row>
        <row r="246">
          <cell r="A246" t="str">
            <v>40012069</v>
          </cell>
          <cell r="B246" t="str">
            <v>STAFF/CLERICAL-PRACTICE OP</v>
          </cell>
          <cell r="C246">
            <v>39217</v>
          </cell>
        </row>
        <row r="247">
          <cell r="A247" t="str">
            <v>40012083</v>
          </cell>
          <cell r="B247" t="str">
            <v>STAFF/CLERICAL-ENG</v>
          </cell>
          <cell r="C247">
            <v>263485</v>
          </cell>
        </row>
        <row r="248">
          <cell r="A248" t="str">
            <v>40012089</v>
          </cell>
          <cell r="B248" t="str">
            <v>STAFF/CLERICAL REGISTRATION</v>
          </cell>
          <cell r="C248">
            <v>7593.62</v>
          </cell>
        </row>
        <row r="249">
          <cell r="A249" t="str">
            <v>40012090</v>
          </cell>
          <cell r="B249" t="str">
            <v>CLERICAL-OTHER ADMIN</v>
          </cell>
          <cell r="C249">
            <v>95277.83</v>
          </cell>
        </row>
        <row r="250">
          <cell r="A250" t="str">
            <v>40012091</v>
          </cell>
          <cell r="B250" t="str">
            <v>STAFF/CLERICAL-MMIS</v>
          </cell>
          <cell r="C250">
            <v>234350</v>
          </cell>
        </row>
        <row r="251">
          <cell r="A251" t="str">
            <v>40012092</v>
          </cell>
          <cell r="B251" t="str">
            <v>STAFF/CLERICAL-ACCT</v>
          </cell>
          <cell r="C251">
            <v>354441</v>
          </cell>
        </row>
        <row r="252">
          <cell r="A252" t="str">
            <v>40012093</v>
          </cell>
          <cell r="B252" t="str">
            <v>STAFF/CLERICAL-FISCAL ADM</v>
          </cell>
          <cell r="C252">
            <v>212062.53</v>
          </cell>
        </row>
        <row r="253">
          <cell r="A253" t="str">
            <v>40012097</v>
          </cell>
          <cell r="B253" t="str">
            <v>CLERICAL/ VOLUNTEERS</v>
          </cell>
          <cell r="C253">
            <v>110966</v>
          </cell>
        </row>
        <row r="254">
          <cell r="A254" t="str">
            <v>40015002</v>
          </cell>
          <cell r="B254" t="str">
            <v>OTHER EMP CLASS-RMG</v>
          </cell>
          <cell r="C254">
            <v>0</v>
          </cell>
        </row>
        <row r="255">
          <cell r="A255" t="str">
            <v>40015008</v>
          </cell>
          <cell r="B255" t="str">
            <v>OTHER EMP CLASS-PAT CARE SVCS.</v>
          </cell>
          <cell r="C255">
            <v>124291.18</v>
          </cell>
        </row>
        <row r="256">
          <cell r="A256" t="str">
            <v>40015009</v>
          </cell>
          <cell r="B256" t="str">
            <v>OTHER EMP. CLASS-MED/SURG I</v>
          </cell>
          <cell r="C256">
            <v>2560727.64</v>
          </cell>
        </row>
        <row r="257">
          <cell r="A257" t="str">
            <v>40015013</v>
          </cell>
          <cell r="B257" t="str">
            <v>OTHER EMP. CLASS-OBSTETRICS</v>
          </cell>
          <cell r="C257">
            <v>849899.03</v>
          </cell>
        </row>
        <row r="258">
          <cell r="A258" t="str">
            <v>40015015</v>
          </cell>
          <cell r="B258" t="str">
            <v>OTHER EMP. CLASS - ENT</v>
          </cell>
          <cell r="C258">
            <v>59557.43</v>
          </cell>
        </row>
        <row r="259">
          <cell r="A259" t="str">
            <v>40015017</v>
          </cell>
          <cell r="B259" t="str">
            <v>OTHER EMPL CLASS-CVOSM</v>
          </cell>
          <cell r="C259">
            <v>337880.9</v>
          </cell>
        </row>
        <row r="260">
          <cell r="A260" t="str">
            <v>40015018</v>
          </cell>
          <cell r="B260" t="str">
            <v>OTHER EMP CLASS-RMH-PSYCHIATRY</v>
          </cell>
          <cell r="C260">
            <v>1424299.85</v>
          </cell>
        </row>
        <row r="261">
          <cell r="A261" t="str">
            <v>40015019</v>
          </cell>
          <cell r="B261" t="str">
            <v>OTHER EMP. CLASS-PULM REHAB</v>
          </cell>
          <cell r="C261">
            <v>48143.16</v>
          </cell>
        </row>
        <row r="262">
          <cell r="A262" t="str">
            <v>40015020</v>
          </cell>
          <cell r="B262" t="str">
            <v>OTHER EMP. CLASS - MAMMO</v>
          </cell>
          <cell r="C262">
            <v>264540.53000000003</v>
          </cell>
        </row>
        <row r="263">
          <cell r="A263" t="str">
            <v>40015021</v>
          </cell>
          <cell r="B263" t="str">
            <v>OTHER EMP. CLASS-SURGICAL SVC</v>
          </cell>
          <cell r="C263">
            <v>662474.16</v>
          </cell>
        </row>
        <row r="264">
          <cell r="A264" t="str">
            <v>40015022</v>
          </cell>
          <cell r="B264" t="str">
            <v>OTHER EMP. CLASS-RECOVERY RM</v>
          </cell>
          <cell r="C264">
            <v>112503.4</v>
          </cell>
        </row>
        <row r="265">
          <cell r="A265" t="str">
            <v>40015023</v>
          </cell>
          <cell r="B265" t="str">
            <v>OTHER EMP. CLASS-EMERGENCY SVC</v>
          </cell>
          <cell r="C265">
            <v>1767392.36</v>
          </cell>
        </row>
        <row r="266">
          <cell r="A266" t="str">
            <v>40015024</v>
          </cell>
          <cell r="B266" t="str">
            <v>OTHER EMP. CLASS-ONE DAY SRGY</v>
          </cell>
          <cell r="C266">
            <v>311127.95</v>
          </cell>
        </row>
        <row r="267">
          <cell r="A267" t="str">
            <v>40015027</v>
          </cell>
          <cell r="B267" t="str">
            <v>OTHER EMP. CLASS-CENTRAL SVC</v>
          </cell>
          <cell r="C267">
            <v>46378.04</v>
          </cell>
        </row>
        <row r="268">
          <cell r="A268" t="str">
            <v>40015028</v>
          </cell>
          <cell r="B268" t="str">
            <v>OTHER EMP CLASS SPEC PROCEDURE</v>
          </cell>
          <cell r="C268">
            <v>268965.32</v>
          </cell>
        </row>
        <row r="269">
          <cell r="A269" t="str">
            <v>40015029</v>
          </cell>
          <cell r="B269" t="str">
            <v>OTHER EMP.CLASS-SPEC.SERVICES</v>
          </cell>
          <cell r="C269">
            <v>234519.19</v>
          </cell>
        </row>
        <row r="270">
          <cell r="A270" t="str">
            <v>40015037</v>
          </cell>
          <cell r="B270" t="str">
            <v>OTHER EMP CLASS</v>
          </cell>
          <cell r="C270">
            <v>140332.63</v>
          </cell>
        </row>
        <row r="271">
          <cell r="A271" t="str">
            <v>40015040</v>
          </cell>
          <cell r="B271" t="str">
            <v>OTHER EMP CLASS-ULTRASOUND</v>
          </cell>
          <cell r="C271">
            <v>242420.18</v>
          </cell>
        </row>
        <row r="272">
          <cell r="A272" t="str">
            <v>40015041</v>
          </cell>
          <cell r="B272" t="str">
            <v>OTHER EMPL CLASS-LAB</v>
          </cell>
          <cell r="C272">
            <v>1114381.1200000001</v>
          </cell>
        </row>
        <row r="273">
          <cell r="A273" t="str">
            <v>40015044</v>
          </cell>
          <cell r="B273" t="str">
            <v>OTHER EMP. CLASS-RADIOLOGY</v>
          </cell>
          <cell r="C273">
            <v>685239.44</v>
          </cell>
        </row>
        <row r="274">
          <cell r="A274" t="str">
            <v>40015045</v>
          </cell>
          <cell r="B274" t="str">
            <v>OTHER EMP CLASS-CATSCAN</v>
          </cell>
          <cell r="C274">
            <v>240325.96</v>
          </cell>
        </row>
        <row r="275">
          <cell r="A275" t="str">
            <v>40015046</v>
          </cell>
          <cell r="B275" t="str">
            <v>OTHER EMP. CLASS-NUCLEAR MED</v>
          </cell>
          <cell r="C275">
            <v>72482.3</v>
          </cell>
        </row>
        <row r="276">
          <cell r="A276" t="str">
            <v>40015047</v>
          </cell>
          <cell r="B276" t="str">
            <v>OTHER EMP. CLASS-PHARMACY</v>
          </cell>
          <cell r="C276">
            <v>715716.3</v>
          </cell>
        </row>
        <row r="277">
          <cell r="A277" t="str">
            <v>40015048</v>
          </cell>
          <cell r="B277" t="str">
            <v>OTHER EMP. CLASS-ANESTH</v>
          </cell>
          <cell r="C277">
            <v>44438.94</v>
          </cell>
        </row>
        <row r="278">
          <cell r="A278" t="str">
            <v>40015049</v>
          </cell>
          <cell r="B278" t="str">
            <v>OTHER EMP. CLASS-PHY THERAPY</v>
          </cell>
          <cell r="C278">
            <v>503903.09</v>
          </cell>
        </row>
        <row r="279">
          <cell r="A279" t="str">
            <v>40015050</v>
          </cell>
          <cell r="B279" t="str">
            <v>OTHER EMP. CLASS-RESP THPY</v>
          </cell>
          <cell r="C279">
            <v>375391.87</v>
          </cell>
        </row>
        <row r="280">
          <cell r="A280" t="str">
            <v>40015054</v>
          </cell>
          <cell r="B280" t="str">
            <v>OTHER EMP. CLASS-SOCIAL SERV</v>
          </cell>
          <cell r="C280">
            <v>53586.93</v>
          </cell>
        </row>
        <row r="281">
          <cell r="A281" t="str">
            <v>40015055</v>
          </cell>
          <cell r="B281" t="str">
            <v>OTHER EMP CLASS</v>
          </cell>
          <cell r="C281">
            <v>182211.71</v>
          </cell>
        </row>
        <row r="282">
          <cell r="A282" t="str">
            <v>40015057</v>
          </cell>
          <cell r="B282" t="str">
            <v>OTHER EMP. CLASS-MED RECORDS</v>
          </cell>
          <cell r="C282">
            <v>275959.53999999998</v>
          </cell>
        </row>
        <row r="283">
          <cell r="A283" t="str">
            <v>40015062</v>
          </cell>
          <cell r="B283" t="str">
            <v>OTHER EMP CLASSES-QUALITY ASR</v>
          </cell>
          <cell r="C283">
            <v>155517.29</v>
          </cell>
        </row>
        <row r="284">
          <cell r="A284" t="str">
            <v>40015063</v>
          </cell>
          <cell r="B284" t="str">
            <v>OTHER EMP. CLASS-COMMUNICATION</v>
          </cell>
          <cell r="C284">
            <v>84328.4</v>
          </cell>
        </row>
        <row r="285">
          <cell r="A285" t="str">
            <v>40015064</v>
          </cell>
          <cell r="B285" t="str">
            <v>OTHER EMP. CLASS-PUR &amp; STORE</v>
          </cell>
          <cell r="C285">
            <v>146997.78</v>
          </cell>
        </row>
        <row r="286">
          <cell r="A286" t="str">
            <v>40015069</v>
          </cell>
          <cell r="B286" t="str">
            <v>OTHER EMPL CLASS-PRACTICE OPER</v>
          </cell>
          <cell r="C286">
            <v>84093.25</v>
          </cell>
        </row>
        <row r="287">
          <cell r="A287" t="str">
            <v>40015072</v>
          </cell>
          <cell r="B287" t="str">
            <v>OTHER EMP CLASS-RMH-MED RECORD</v>
          </cell>
          <cell r="C287">
            <v>47904.26</v>
          </cell>
        </row>
        <row r="288">
          <cell r="A288" t="str">
            <v>40015073</v>
          </cell>
          <cell r="B288" t="str">
            <v>OTHER EMP. CLASS-DAYCARE SPFLD</v>
          </cell>
          <cell r="C288">
            <v>424112.52</v>
          </cell>
        </row>
        <row r="289">
          <cell r="A289" t="str">
            <v>40015076</v>
          </cell>
          <cell r="B289" t="str">
            <v>OTHER EMP. CLASS-ED/HOSP WIDE</v>
          </cell>
          <cell r="C289">
            <v>239440.84</v>
          </cell>
        </row>
        <row r="290">
          <cell r="A290" t="str">
            <v>40015080</v>
          </cell>
          <cell r="B290" t="str">
            <v>OTHER EMP. CLASS-DIETARY SER</v>
          </cell>
          <cell r="C290">
            <v>437475.3</v>
          </cell>
        </row>
        <row r="291">
          <cell r="A291" t="str">
            <v>40015084</v>
          </cell>
          <cell r="B291" t="str">
            <v>OTHER EMP CLASs-RMH-PHYS THRP</v>
          </cell>
          <cell r="C291">
            <v>101651.93</v>
          </cell>
        </row>
        <row r="292">
          <cell r="A292" t="str">
            <v>40015085</v>
          </cell>
          <cell r="B292" t="str">
            <v>OTHER EMP. CLASS-HSKP SERVICES</v>
          </cell>
          <cell r="C292">
            <v>430597.95</v>
          </cell>
        </row>
        <row r="293">
          <cell r="A293" t="str">
            <v>40015086</v>
          </cell>
          <cell r="B293" t="str">
            <v>OTHER EMP. CLASS-LAUNDRY/LINEN</v>
          </cell>
          <cell r="C293">
            <v>25726.83</v>
          </cell>
        </row>
        <row r="294">
          <cell r="A294" t="str">
            <v>40015089</v>
          </cell>
          <cell r="B294" t="str">
            <v>OTHER EMP. CLASS-OUTPT REG</v>
          </cell>
          <cell r="C294">
            <v>307636.15000000002</v>
          </cell>
        </row>
        <row r="295">
          <cell r="A295" t="str">
            <v>40015090</v>
          </cell>
          <cell r="B295" t="str">
            <v>OTHER EMP. CLASS-PATIENT ACCT</v>
          </cell>
          <cell r="C295">
            <v>220415.01</v>
          </cell>
        </row>
        <row r="296">
          <cell r="A296" t="str">
            <v>40015091</v>
          </cell>
          <cell r="B296" t="str">
            <v>OTHER EMP. CLASS-DATA PROCESS</v>
          </cell>
          <cell r="C296">
            <v>198211.22</v>
          </cell>
        </row>
        <row r="297">
          <cell r="A297" t="str">
            <v>40020035</v>
          </cell>
          <cell r="B297" t="str">
            <v>TUITION REIMBURSE-EMP BENEFITS</v>
          </cell>
          <cell r="C297">
            <v>6000</v>
          </cell>
        </row>
        <row r="298">
          <cell r="A298" t="str">
            <v>40021035</v>
          </cell>
          <cell r="B298" t="str">
            <v>FICA-EMPLOYEE BENEFITS</v>
          </cell>
          <cell r="C298">
            <v>1602959.4</v>
          </cell>
        </row>
        <row r="299">
          <cell r="A299" t="str">
            <v>40022035</v>
          </cell>
          <cell r="B299" t="str">
            <v>SUI AND FUI-EMPLOYEE BENEFITS</v>
          </cell>
          <cell r="C299">
            <v>20491.009999999998</v>
          </cell>
        </row>
        <row r="300">
          <cell r="A300" t="str">
            <v>40023035</v>
          </cell>
          <cell r="B300" t="str">
            <v>GROUP HEALTH INS.-EMP BENE</v>
          </cell>
          <cell r="C300">
            <v>3009042.42</v>
          </cell>
        </row>
        <row r="301">
          <cell r="A301" t="str">
            <v>40024035</v>
          </cell>
          <cell r="B301" t="str">
            <v>DENTAL INSURANCE-EMPLOYEE BENE</v>
          </cell>
          <cell r="C301">
            <v>21836.5</v>
          </cell>
        </row>
        <row r="302">
          <cell r="A302" t="str">
            <v>40025035</v>
          </cell>
          <cell r="B302" t="str">
            <v>PENSION AND RETIRE-EMP BENEFIT</v>
          </cell>
          <cell r="C302">
            <v>317011.46999999997</v>
          </cell>
        </row>
        <row r="303">
          <cell r="A303" t="str">
            <v>40026035</v>
          </cell>
          <cell r="B303" t="str">
            <v>WORKMENS COMP INS-EMP BENEFITS</v>
          </cell>
          <cell r="C303">
            <v>273795.18</v>
          </cell>
        </row>
        <row r="304">
          <cell r="A304" t="str">
            <v>40027035</v>
          </cell>
          <cell r="B304" t="str">
            <v>LIFE INSURANCE-EMP BENEFITS</v>
          </cell>
          <cell r="C304">
            <v>11881</v>
          </cell>
        </row>
        <row r="305">
          <cell r="A305" t="str">
            <v>40028035</v>
          </cell>
          <cell r="B305" t="str">
            <v>DISABILITY INSURANCE-EMP BENE</v>
          </cell>
          <cell r="C305">
            <v>49441.18</v>
          </cell>
        </row>
        <row r="306">
          <cell r="A306" t="str">
            <v>40029035</v>
          </cell>
          <cell r="B306" t="str">
            <v>EMP BENEFITS NON PAY-EMP BENE</v>
          </cell>
          <cell r="C306">
            <v>93481.34</v>
          </cell>
        </row>
        <row r="307">
          <cell r="A307" t="str">
            <v>40030026</v>
          </cell>
          <cell r="B307" t="str">
            <v>LOCUMS</v>
          </cell>
          <cell r="C307">
            <v>500766</v>
          </cell>
        </row>
        <row r="308">
          <cell r="A308" t="str">
            <v>40030029</v>
          </cell>
          <cell r="B308" t="str">
            <v>LOCUM EXPENSE</v>
          </cell>
          <cell r="C308">
            <v>128013</v>
          </cell>
        </row>
        <row r="309">
          <cell r="A309" t="str">
            <v>40030037</v>
          </cell>
          <cell r="B309" t="str">
            <v>LOCUMS - SURGERY</v>
          </cell>
          <cell r="C309">
            <v>454542.5</v>
          </cell>
        </row>
        <row r="310">
          <cell r="A310" t="str">
            <v>40030041</v>
          </cell>
          <cell r="B310" t="str">
            <v>LOCUMS</v>
          </cell>
          <cell r="C310">
            <v>100893.96</v>
          </cell>
        </row>
        <row r="311">
          <cell r="A311" t="str">
            <v>40030058</v>
          </cell>
          <cell r="B311" t="str">
            <v>LOCUM EXPENSE</v>
          </cell>
          <cell r="C311">
            <v>116743.19</v>
          </cell>
        </row>
        <row r="312">
          <cell r="A312" t="str">
            <v>40030060</v>
          </cell>
          <cell r="B312" t="str">
            <v>LOCUM EXPENSE</v>
          </cell>
          <cell r="C312">
            <v>190237.16</v>
          </cell>
        </row>
        <row r="313">
          <cell r="A313" t="str">
            <v>40030069</v>
          </cell>
          <cell r="B313" t="str">
            <v>LOCUM EXPENSE</v>
          </cell>
          <cell r="C313">
            <v>32870.800000000003</v>
          </cell>
        </row>
        <row r="314">
          <cell r="A314" t="str">
            <v>40030096</v>
          </cell>
          <cell r="B314" t="str">
            <v>LOCUM EXPENSE</v>
          </cell>
          <cell r="C314">
            <v>105960.69</v>
          </cell>
        </row>
        <row r="315">
          <cell r="A315" t="str">
            <v>40031015</v>
          </cell>
          <cell r="B315" t="str">
            <v>PHYSICIAN FEES - ENT</v>
          </cell>
          <cell r="C315">
            <v>293293.87</v>
          </cell>
        </row>
        <row r="316">
          <cell r="A316" t="str">
            <v>40031017</v>
          </cell>
          <cell r="B316" t="str">
            <v>PHYSICIAN FEES - CVOSM</v>
          </cell>
          <cell r="C316">
            <v>1204284.24</v>
          </cell>
        </row>
        <row r="317">
          <cell r="A317" t="str">
            <v>40031018</v>
          </cell>
          <cell r="B317" t="str">
            <v>PHYSICIAN FEE-RMH-PSYCHIATRY</v>
          </cell>
          <cell r="C317">
            <v>141314.04999999999</v>
          </cell>
        </row>
        <row r="318">
          <cell r="A318" t="str">
            <v>40031037</v>
          </cell>
          <cell r="B318" t="str">
            <v>PHYSICIAN FEES-SURGEONS</v>
          </cell>
          <cell r="C318">
            <v>608480.36</v>
          </cell>
        </row>
        <row r="319">
          <cell r="A319" t="str">
            <v>40031043</v>
          </cell>
          <cell r="B319" t="str">
            <v>PHYSICIAN FEES-ELECTROCARDIOLO</v>
          </cell>
          <cell r="C319">
            <v>75969</v>
          </cell>
        </row>
        <row r="320">
          <cell r="A320" t="str">
            <v>40031058</v>
          </cell>
          <cell r="B320" t="str">
            <v>PHYSICIAN FEES - ANES. PHYS.</v>
          </cell>
          <cell r="C320">
            <v>1274522.1299999999</v>
          </cell>
        </row>
        <row r="321">
          <cell r="A321" t="str">
            <v>40031060</v>
          </cell>
          <cell r="B321" t="str">
            <v>PHYSICIAN FEES-ADM &amp; GEN</v>
          </cell>
          <cell r="C321">
            <v>54906.82</v>
          </cell>
        </row>
        <row r="322">
          <cell r="A322" t="str">
            <v>40031062</v>
          </cell>
          <cell r="B322" t="str">
            <v>PHYSICIAN FEES</v>
          </cell>
          <cell r="C322">
            <v>5000.04</v>
          </cell>
        </row>
        <row r="323">
          <cell r="A323" t="str">
            <v>40031069</v>
          </cell>
          <cell r="B323" t="str">
            <v>PHYSICIAN FEES-PRACTICE OPERAT</v>
          </cell>
          <cell r="C323">
            <v>143.19999999999999</v>
          </cell>
        </row>
        <row r="324">
          <cell r="A324" t="str">
            <v>40031096</v>
          </cell>
          <cell r="B324" t="str">
            <v>PHYSICIAN FEES-HOSPITALIST</v>
          </cell>
          <cell r="C324">
            <v>1113306.06</v>
          </cell>
        </row>
        <row r="325">
          <cell r="A325" t="str">
            <v>40032013</v>
          </cell>
          <cell r="B325" t="str">
            <v>GRANT EXPENSE</v>
          </cell>
          <cell r="C325">
            <v>655</v>
          </cell>
        </row>
        <row r="326">
          <cell r="A326" t="str">
            <v>40032029</v>
          </cell>
          <cell r="B326" t="str">
            <v>GRANT EXPENSE - ONCOLOGY</v>
          </cell>
          <cell r="C326">
            <v>20444.04</v>
          </cell>
        </row>
        <row r="327">
          <cell r="A327" t="str">
            <v>40032060</v>
          </cell>
          <cell r="B327" t="str">
            <v>GRANT EXPENSE-ADMIN</v>
          </cell>
          <cell r="C327">
            <v>3922.62</v>
          </cell>
        </row>
        <row r="328">
          <cell r="A328" t="str">
            <v>40033060</v>
          </cell>
          <cell r="B328" t="str">
            <v>CONSULTING + MAN FEE-ADM &amp; GEN</v>
          </cell>
          <cell r="C328">
            <v>33574.81</v>
          </cell>
        </row>
        <row r="329">
          <cell r="A329" t="str">
            <v>40033061</v>
          </cell>
          <cell r="B329" t="str">
            <v>CONSULTING + MAN FEE-PERSONNEL</v>
          </cell>
          <cell r="C329">
            <v>78536.58</v>
          </cell>
        </row>
        <row r="330">
          <cell r="A330" t="str">
            <v>40033065</v>
          </cell>
          <cell r="B330" t="str">
            <v>CONSULTING + MAN FEE-PUB REL</v>
          </cell>
          <cell r="C330">
            <v>9543.25</v>
          </cell>
        </row>
        <row r="331">
          <cell r="A331" t="str">
            <v>40034060</v>
          </cell>
          <cell r="B331" t="str">
            <v>LEGAL FEES-ADM AND GEN</v>
          </cell>
          <cell r="C331">
            <v>330590.57</v>
          </cell>
        </row>
        <row r="332">
          <cell r="A332" t="str">
            <v>40035092</v>
          </cell>
          <cell r="B332" t="str">
            <v>ACCOUNTING &amp; AUDIT FEES</v>
          </cell>
          <cell r="C332">
            <v>83967</v>
          </cell>
        </row>
        <row r="333">
          <cell r="A333" t="str">
            <v>40039015</v>
          </cell>
          <cell r="B333" t="str">
            <v>OTHER FEES - ENT</v>
          </cell>
          <cell r="C333">
            <v>3747.38</v>
          </cell>
        </row>
        <row r="334">
          <cell r="A334" t="str">
            <v>40039017</v>
          </cell>
          <cell r="B334" t="str">
            <v>OTHER FEES</v>
          </cell>
          <cell r="C334">
            <v>1610.27</v>
          </cell>
        </row>
        <row r="335">
          <cell r="A335" t="str">
            <v>40039037</v>
          </cell>
          <cell r="B335" t="str">
            <v>OTHER FEES</v>
          </cell>
          <cell r="C335">
            <v>940.65</v>
          </cell>
        </row>
        <row r="336">
          <cell r="A336" t="str">
            <v>40039049</v>
          </cell>
          <cell r="B336" t="str">
            <v>OTHER FEES - PHY THERAPY</v>
          </cell>
          <cell r="C336">
            <v>837.68</v>
          </cell>
        </row>
        <row r="337">
          <cell r="A337" t="str">
            <v>40039060</v>
          </cell>
          <cell r="B337" t="str">
            <v>OTHER FEES-ADM AND GENERAL</v>
          </cell>
          <cell r="C337">
            <v>52037.72</v>
          </cell>
        </row>
        <row r="338">
          <cell r="A338" t="str">
            <v>40039069</v>
          </cell>
          <cell r="B338" t="str">
            <v>OTHER FEES - GOVERNING BOARD</v>
          </cell>
          <cell r="C338">
            <v>6706.07</v>
          </cell>
        </row>
        <row r="339">
          <cell r="A339" t="str">
            <v>40039080</v>
          </cell>
          <cell r="B339" t="str">
            <v>OTHER FEES-DIETARY SERVICES</v>
          </cell>
          <cell r="C339">
            <v>4434.1899999999996</v>
          </cell>
        </row>
        <row r="340">
          <cell r="A340" t="str">
            <v>40039090</v>
          </cell>
          <cell r="B340" t="str">
            <v>OTHER FEES-PATIENT ACCT</v>
          </cell>
          <cell r="C340">
            <v>39391.65</v>
          </cell>
        </row>
        <row r="341">
          <cell r="A341" t="str">
            <v>40039092</v>
          </cell>
          <cell r="B341" t="str">
            <v>OTHER FEES-GENERAL ACCT</v>
          </cell>
          <cell r="C341">
            <v>42853.3</v>
          </cell>
        </row>
        <row r="342">
          <cell r="A342" t="str">
            <v>40041021</v>
          </cell>
          <cell r="B342" t="str">
            <v>PROSTHESES-OR</v>
          </cell>
          <cell r="C342">
            <v>771321.64</v>
          </cell>
        </row>
        <row r="343">
          <cell r="A343" t="str">
            <v>40042013</v>
          </cell>
          <cell r="B343" t="str">
            <v>GENERAL SUPPLY-OBSTETRICS</v>
          </cell>
          <cell r="C343">
            <v>4559.67</v>
          </cell>
        </row>
        <row r="344">
          <cell r="A344" t="str">
            <v>40042021</v>
          </cell>
          <cell r="B344" t="str">
            <v>SUPPLIES GENERAL - OR</v>
          </cell>
          <cell r="C344">
            <v>406385.83</v>
          </cell>
        </row>
        <row r="345">
          <cell r="A345" t="str">
            <v>40042023</v>
          </cell>
          <cell r="B345" t="str">
            <v>SUPPLIES GENERAL-EMERGNCY SVCS</v>
          </cell>
          <cell r="C345">
            <v>2879.68</v>
          </cell>
        </row>
        <row r="346">
          <cell r="A346" t="str">
            <v>40042024</v>
          </cell>
          <cell r="B346" t="str">
            <v>SUPPLIES GENERAL-1 DAY SURGERY</v>
          </cell>
          <cell r="C346">
            <v>-608.52</v>
          </cell>
        </row>
        <row r="347">
          <cell r="A347" t="str">
            <v>40042028</v>
          </cell>
          <cell r="B347" t="str">
            <v>SUPPLIES GENERAL-SPEC. PROC.</v>
          </cell>
          <cell r="C347">
            <v>870</v>
          </cell>
        </row>
        <row r="348">
          <cell r="A348" t="str">
            <v>40043047</v>
          </cell>
          <cell r="B348" t="str">
            <v>ANESTHETIC MATERIAL-PHARMACY</v>
          </cell>
          <cell r="C348">
            <v>834</v>
          </cell>
        </row>
        <row r="349">
          <cell r="A349" t="str">
            <v>40043048</v>
          </cell>
          <cell r="B349" t="str">
            <v>ANESTHETIC MATERIALS-ANESTH</v>
          </cell>
          <cell r="C349">
            <v>12392.68</v>
          </cell>
        </row>
        <row r="350">
          <cell r="A350" t="str">
            <v>40044021</v>
          </cell>
          <cell r="B350" t="str">
            <v>OXYGEN + OTHER GASES - OR</v>
          </cell>
          <cell r="C350">
            <v>11350.59</v>
          </cell>
        </row>
        <row r="351">
          <cell r="A351" t="str">
            <v>40044050</v>
          </cell>
          <cell r="B351" t="str">
            <v>OXYGEN + OTHER GASES-RESP THPY</v>
          </cell>
          <cell r="C351">
            <v>31173.67</v>
          </cell>
        </row>
        <row r="352">
          <cell r="A352" t="str">
            <v>40044083</v>
          </cell>
          <cell r="B352" t="str">
            <v>OXY &amp; OTHER GASES ENGINEERING</v>
          </cell>
          <cell r="C352">
            <v>0</v>
          </cell>
        </row>
        <row r="353">
          <cell r="A353" t="str">
            <v>40045009</v>
          </cell>
          <cell r="B353" t="str">
            <v>IV SOLUTIONS-MED/SURG</v>
          </cell>
          <cell r="C353">
            <v>5533.98</v>
          </cell>
        </row>
        <row r="354">
          <cell r="A354" t="str">
            <v>40045013</v>
          </cell>
          <cell r="B354" t="str">
            <v>IV SOLUTIONS-OBSTETRICS</v>
          </cell>
          <cell r="C354">
            <v>1069.44</v>
          </cell>
        </row>
        <row r="355">
          <cell r="A355" t="str">
            <v>40045017</v>
          </cell>
          <cell r="B355" t="str">
            <v>IV SOLUTIONS</v>
          </cell>
          <cell r="C355">
            <v>23.9</v>
          </cell>
        </row>
        <row r="356">
          <cell r="A356" t="str">
            <v>40045018</v>
          </cell>
          <cell r="B356" t="str">
            <v>IV SOLUTIONS-RMH-PSYCHIATRY</v>
          </cell>
          <cell r="C356">
            <v>16.57</v>
          </cell>
        </row>
        <row r="357">
          <cell r="A357" t="str">
            <v>40045021</v>
          </cell>
          <cell r="B357" t="str">
            <v>IV SOLUTIONS - OR</v>
          </cell>
          <cell r="C357">
            <v>15313.94</v>
          </cell>
        </row>
        <row r="358">
          <cell r="A358" t="str">
            <v>40045022</v>
          </cell>
          <cell r="B358" t="str">
            <v>IV SOLUTIONS-RECOVERY</v>
          </cell>
          <cell r="C358">
            <v>64.11</v>
          </cell>
        </row>
        <row r="359">
          <cell r="A359" t="str">
            <v>40045023</v>
          </cell>
          <cell r="B359" t="str">
            <v>IV SOLUTIONS-EMERGENCY SVCS.</v>
          </cell>
          <cell r="C359">
            <v>8602.52</v>
          </cell>
        </row>
        <row r="360">
          <cell r="A360" t="str">
            <v>40045024</v>
          </cell>
          <cell r="B360" t="str">
            <v>IV SOLUTIONS-ONE DAY SURGERY</v>
          </cell>
          <cell r="C360">
            <v>922.22</v>
          </cell>
        </row>
        <row r="361">
          <cell r="A361" t="str">
            <v>40045025</v>
          </cell>
          <cell r="B361" t="str">
            <v>IV SOLUTIONS</v>
          </cell>
          <cell r="C361">
            <v>0</v>
          </cell>
        </row>
        <row r="362">
          <cell r="A362" t="str">
            <v>40045028</v>
          </cell>
          <cell r="B362" t="str">
            <v>IV SOLUTIONS-SPEC PROCEDURES</v>
          </cell>
          <cell r="C362">
            <v>1567.35</v>
          </cell>
        </row>
        <row r="363">
          <cell r="A363" t="str">
            <v>40045029</v>
          </cell>
          <cell r="B363" t="str">
            <v>IV SOLUTIONS-SPECIALTY SVCS</v>
          </cell>
          <cell r="C363">
            <v>503.91</v>
          </cell>
        </row>
        <row r="364">
          <cell r="A364" t="str">
            <v>40045036</v>
          </cell>
          <cell r="B364" t="str">
            <v>IV SOLUTIONS - MRI</v>
          </cell>
          <cell r="C364">
            <v>50.42</v>
          </cell>
        </row>
        <row r="365">
          <cell r="A365" t="str">
            <v>40045041</v>
          </cell>
          <cell r="B365" t="str">
            <v>IV SOLUTIONS-LAB CLIN</v>
          </cell>
          <cell r="C365">
            <v>0.91</v>
          </cell>
        </row>
        <row r="366">
          <cell r="A366" t="str">
            <v>40045044</v>
          </cell>
          <cell r="B366" t="str">
            <v>IV SOLUTIONS- RADIOLOGY</v>
          </cell>
          <cell r="C366">
            <v>248.96</v>
          </cell>
        </row>
        <row r="367">
          <cell r="A367" t="str">
            <v>40045047</v>
          </cell>
          <cell r="B367" t="str">
            <v>IV SOLUTIONS-PHARMACY</v>
          </cell>
          <cell r="C367">
            <v>39784.639999999999</v>
          </cell>
        </row>
        <row r="368">
          <cell r="A368" t="str">
            <v>40045050</v>
          </cell>
          <cell r="B368" t="str">
            <v>IV SOLUTIONS-RESP THPY</v>
          </cell>
          <cell r="C368">
            <v>17.88</v>
          </cell>
        </row>
        <row r="369">
          <cell r="A369" t="str">
            <v>40045079</v>
          </cell>
          <cell r="B369" t="str">
            <v>IV SOLUTIONS</v>
          </cell>
          <cell r="C369">
            <v>0</v>
          </cell>
        </row>
        <row r="370">
          <cell r="A370" t="str">
            <v>40046002</v>
          </cell>
          <cell r="B370" t="str">
            <v>PHARMACEUTICALS-GRT FALLS FAM</v>
          </cell>
          <cell r="C370">
            <v>0</v>
          </cell>
        </row>
        <row r="371">
          <cell r="A371" t="str">
            <v>40046009</v>
          </cell>
          <cell r="B371" t="str">
            <v>PHARMACEUTICALS-MED/SURG</v>
          </cell>
          <cell r="C371">
            <v>5062.8999999999996</v>
          </cell>
        </row>
        <row r="372">
          <cell r="A372" t="str">
            <v>40046013</v>
          </cell>
          <cell r="B372" t="str">
            <v>PHARMACEUTICALS-OBSTETRICS</v>
          </cell>
          <cell r="C372">
            <v>622.46</v>
          </cell>
        </row>
        <row r="373">
          <cell r="A373" t="str">
            <v>40046015</v>
          </cell>
          <cell r="B373" t="str">
            <v>PHARMACEUTICALS - ENT</v>
          </cell>
          <cell r="C373">
            <v>4.3099999999999996</v>
          </cell>
        </row>
        <row r="374">
          <cell r="A374" t="str">
            <v>40046017</v>
          </cell>
          <cell r="B374" t="str">
            <v>PHARMACEUTICALS</v>
          </cell>
          <cell r="C374">
            <v>16435.490000000002</v>
          </cell>
        </row>
        <row r="375">
          <cell r="A375" t="str">
            <v>40046020</v>
          </cell>
          <cell r="B375" t="str">
            <v>PHARMACEUTICALS</v>
          </cell>
          <cell r="C375">
            <v>294.51</v>
          </cell>
        </row>
        <row r="376">
          <cell r="A376" t="str">
            <v>40046021</v>
          </cell>
          <cell r="B376" t="str">
            <v>PHARMACEUTICALS - OR</v>
          </cell>
          <cell r="C376">
            <v>4489.55</v>
          </cell>
        </row>
        <row r="377">
          <cell r="A377" t="str">
            <v>40046023</v>
          </cell>
          <cell r="B377" t="str">
            <v>PHARMACEUTICALS-EMERGNCY SVCS.</v>
          </cell>
          <cell r="C377">
            <v>1682.46</v>
          </cell>
        </row>
        <row r="378">
          <cell r="A378" t="str">
            <v>40046024</v>
          </cell>
          <cell r="B378" t="str">
            <v>PHARMACEUTICALS-ONE DAY SURGRY</v>
          </cell>
          <cell r="C378">
            <v>5.88</v>
          </cell>
        </row>
        <row r="379">
          <cell r="A379" t="str">
            <v>40046025</v>
          </cell>
          <cell r="B379" t="str">
            <v>PHARMACEUTICALS</v>
          </cell>
          <cell r="C379">
            <v>0</v>
          </cell>
        </row>
        <row r="380">
          <cell r="A380" t="str">
            <v>40046028</v>
          </cell>
          <cell r="B380" t="str">
            <v>PHARMACEUTICALS-SPEC PROCEDURE</v>
          </cell>
          <cell r="C380">
            <v>210.2</v>
          </cell>
        </row>
        <row r="381">
          <cell r="A381" t="str">
            <v>40046029</v>
          </cell>
          <cell r="B381" t="str">
            <v>PHARMECEUTICALS-SPECIALTY SERV</v>
          </cell>
          <cell r="C381">
            <v>553.82000000000005</v>
          </cell>
        </row>
        <row r="382">
          <cell r="A382" t="str">
            <v>40046036</v>
          </cell>
          <cell r="B382" t="str">
            <v>PHARMACEUTICALS - MRI</v>
          </cell>
          <cell r="C382">
            <v>135.69</v>
          </cell>
        </row>
        <row r="383">
          <cell r="A383" t="str">
            <v>40046038</v>
          </cell>
          <cell r="B383" t="str">
            <v>PHARMACEUTICALS-OUTSIDE SALES</v>
          </cell>
          <cell r="C383">
            <v>0</v>
          </cell>
        </row>
        <row r="384">
          <cell r="A384" t="str">
            <v>40046040</v>
          </cell>
          <cell r="B384" t="str">
            <v>PHARMECEUTICALS-ULTRASOUND</v>
          </cell>
          <cell r="C384">
            <v>208.46</v>
          </cell>
        </row>
        <row r="385">
          <cell r="A385" t="str">
            <v>40046041</v>
          </cell>
          <cell r="B385" t="str">
            <v>PHARMACEUTICALS-LAB-CLIN</v>
          </cell>
          <cell r="C385">
            <v>-30.57</v>
          </cell>
        </row>
        <row r="386">
          <cell r="A386" t="str">
            <v>40046044</v>
          </cell>
          <cell r="B386" t="str">
            <v>PHARMACEUTICALS-RADIOLOGY</v>
          </cell>
          <cell r="C386">
            <v>26000.18</v>
          </cell>
        </row>
        <row r="387">
          <cell r="A387" t="str">
            <v>40046045</v>
          </cell>
          <cell r="B387" t="str">
            <v>PHARMACEUTICALS-CAT SCAN</v>
          </cell>
          <cell r="C387">
            <v>6735.97</v>
          </cell>
        </row>
        <row r="388">
          <cell r="A388" t="str">
            <v>40046046</v>
          </cell>
          <cell r="B388" t="str">
            <v>PHARMACEUTICALS-NUC MED</v>
          </cell>
          <cell r="C388">
            <v>817.13</v>
          </cell>
        </row>
        <row r="389">
          <cell r="A389" t="str">
            <v>40046047</v>
          </cell>
          <cell r="B389" t="str">
            <v>PHARMACEUTICALS-PHARMACY</v>
          </cell>
          <cell r="C389">
            <v>1646404</v>
          </cell>
        </row>
        <row r="390">
          <cell r="A390" t="str">
            <v>40046048</v>
          </cell>
          <cell r="B390" t="str">
            <v>PHARMACEUTICALS-ANESTH</v>
          </cell>
          <cell r="C390">
            <v>3000.61</v>
          </cell>
        </row>
        <row r="391">
          <cell r="A391" t="str">
            <v>40046049</v>
          </cell>
          <cell r="B391" t="str">
            <v>PHARAMCEUTICALS</v>
          </cell>
          <cell r="C391">
            <v>610.78</v>
          </cell>
        </row>
        <row r="392">
          <cell r="A392" t="str">
            <v>40046050</v>
          </cell>
          <cell r="B392" t="str">
            <v>PHARMACEUTICALS-RESP THPY</v>
          </cell>
          <cell r="C392">
            <v>80.94</v>
          </cell>
        </row>
        <row r="393">
          <cell r="A393" t="str">
            <v>40049002</v>
          </cell>
          <cell r="B393" t="str">
            <v>OTHER MED SUPPL-RMG</v>
          </cell>
          <cell r="C393">
            <v>0</v>
          </cell>
        </row>
        <row r="394">
          <cell r="A394" t="str">
            <v>40049006</v>
          </cell>
          <cell r="B394" t="str">
            <v>OTHER MED SUPPLIES-CHRLSTN FAM</v>
          </cell>
          <cell r="C394">
            <v>0</v>
          </cell>
        </row>
        <row r="395">
          <cell r="A395" t="str">
            <v>40049009</v>
          </cell>
          <cell r="B395" t="str">
            <v>OTHER MED CARE SUP-MSU</v>
          </cell>
          <cell r="C395">
            <v>96746.39</v>
          </cell>
        </row>
        <row r="396">
          <cell r="A396" t="str">
            <v>40049013</v>
          </cell>
          <cell r="B396" t="str">
            <v>OTHER MED CARE SUP-CHILDBIRTH</v>
          </cell>
          <cell r="C396">
            <v>31113.62</v>
          </cell>
        </row>
        <row r="397">
          <cell r="A397" t="str">
            <v>40049014</v>
          </cell>
          <cell r="B397" t="str">
            <v>OTHER MED SUPPLIES</v>
          </cell>
          <cell r="C397">
            <v>0</v>
          </cell>
        </row>
        <row r="398">
          <cell r="A398" t="str">
            <v>40049015</v>
          </cell>
          <cell r="B398" t="str">
            <v>OTHER MED CARE SUP - ENT</v>
          </cell>
          <cell r="C398">
            <v>4110.66</v>
          </cell>
        </row>
        <row r="399">
          <cell r="A399" t="str">
            <v>40049017</v>
          </cell>
          <cell r="B399" t="str">
            <v>OTHER MED. CARE SUP-CVOSM</v>
          </cell>
          <cell r="C399">
            <v>900.96</v>
          </cell>
        </row>
        <row r="400">
          <cell r="A400" t="str">
            <v>40049018</v>
          </cell>
          <cell r="B400" t="str">
            <v>OTHER MED CARE SUPP-WINDHAM</v>
          </cell>
          <cell r="C400">
            <v>2570.9499999999998</v>
          </cell>
        </row>
        <row r="401">
          <cell r="A401" t="str">
            <v>40049019</v>
          </cell>
          <cell r="B401" t="str">
            <v>OTHER MED CARE SUP-PULM REHAB</v>
          </cell>
          <cell r="C401">
            <v>784.62</v>
          </cell>
        </row>
        <row r="402">
          <cell r="A402" t="str">
            <v>40049020</v>
          </cell>
          <cell r="B402" t="str">
            <v>OTHER MEDICAL CARE - MAMMO</v>
          </cell>
          <cell r="C402">
            <v>1059.95</v>
          </cell>
        </row>
        <row r="403">
          <cell r="A403" t="str">
            <v>40049021</v>
          </cell>
          <cell r="B403" t="str">
            <v>OTHER MED CARE SUP-SURGICAL SV</v>
          </cell>
          <cell r="C403">
            <v>197048.33</v>
          </cell>
        </row>
        <row r="404">
          <cell r="A404" t="str">
            <v>40049022</v>
          </cell>
          <cell r="B404" t="str">
            <v>OTHER MED CARE SUP-RECOVERY RM</v>
          </cell>
          <cell r="C404">
            <v>2049.9899999999998</v>
          </cell>
        </row>
        <row r="405">
          <cell r="A405" t="str">
            <v>40049023</v>
          </cell>
          <cell r="B405" t="str">
            <v>OTHER MED CARE SUP-EMERG. SVCS</v>
          </cell>
          <cell r="C405">
            <v>203906.07</v>
          </cell>
        </row>
        <row r="406">
          <cell r="A406" t="str">
            <v>40049024</v>
          </cell>
          <cell r="B406" t="str">
            <v>OTHER MED CARE SUP-1 DAY SURGY</v>
          </cell>
          <cell r="C406">
            <v>13570.27</v>
          </cell>
        </row>
        <row r="407">
          <cell r="A407" t="str">
            <v>40049028</v>
          </cell>
          <cell r="B407" t="str">
            <v>OTHER MED CARE SUP-SPEC.PROC.</v>
          </cell>
          <cell r="C407">
            <v>58123.03</v>
          </cell>
        </row>
        <row r="408">
          <cell r="A408" t="str">
            <v>40049029</v>
          </cell>
          <cell r="B408" t="str">
            <v>OTHER MED CARE SUP-SPEC.SERV.</v>
          </cell>
          <cell r="C408">
            <v>10927.28</v>
          </cell>
        </row>
        <row r="409">
          <cell r="A409" t="str">
            <v>40049036</v>
          </cell>
          <cell r="B409" t="str">
            <v>OTHER MED CARE SUP / MRI</v>
          </cell>
          <cell r="C409">
            <v>15457.7</v>
          </cell>
        </row>
        <row r="410">
          <cell r="A410" t="str">
            <v>40049037</v>
          </cell>
          <cell r="B410" t="str">
            <v>OTHER MED CARE SUPP-SURGICAL</v>
          </cell>
          <cell r="C410">
            <v>2051.34</v>
          </cell>
        </row>
        <row r="411">
          <cell r="A411" t="str">
            <v>40049038</v>
          </cell>
          <cell r="B411" t="str">
            <v>OTHER MED CARE SUPP-OUTSIDE SA</v>
          </cell>
          <cell r="C411">
            <v>0</v>
          </cell>
        </row>
        <row r="412">
          <cell r="A412" t="str">
            <v>40049040</v>
          </cell>
          <cell r="B412" t="str">
            <v>MED/SURG SUPPLIES-ULTRASOUND</v>
          </cell>
          <cell r="C412">
            <v>8633.6</v>
          </cell>
        </row>
        <row r="413">
          <cell r="A413" t="str">
            <v>40049041</v>
          </cell>
          <cell r="B413" t="str">
            <v>OTHER MED CARE SUP-LAB-CLIN</v>
          </cell>
          <cell r="C413">
            <v>17761.7</v>
          </cell>
        </row>
        <row r="414">
          <cell r="A414" t="str">
            <v>40049042</v>
          </cell>
          <cell r="B414" t="str">
            <v>OTHER MED CARE SUP-BLOOD BANK</v>
          </cell>
          <cell r="C414">
            <v>129424.3</v>
          </cell>
        </row>
        <row r="415">
          <cell r="A415" t="str">
            <v>40049043</v>
          </cell>
          <cell r="B415" t="str">
            <v>OTHER MED CARE SUP-ELECTROCARD</v>
          </cell>
          <cell r="C415">
            <v>169</v>
          </cell>
        </row>
        <row r="416">
          <cell r="A416" t="str">
            <v>40049044</v>
          </cell>
          <cell r="B416" t="str">
            <v>OTHER MED CARE SUP-RADIOLOGY</v>
          </cell>
          <cell r="C416">
            <v>17732.23</v>
          </cell>
        </row>
        <row r="417">
          <cell r="A417" t="str">
            <v>40049045</v>
          </cell>
          <cell r="B417" t="str">
            <v>OTHER MED CARE SUP-CAT SCAN</v>
          </cell>
          <cell r="C417">
            <v>54283.55</v>
          </cell>
        </row>
        <row r="418">
          <cell r="A418" t="str">
            <v>40049046</v>
          </cell>
          <cell r="B418" t="str">
            <v>OTHER MED CARE SUP-NUCLEAR MED</v>
          </cell>
          <cell r="C418">
            <v>45802</v>
          </cell>
        </row>
        <row r="419">
          <cell r="A419" t="str">
            <v>40049047</v>
          </cell>
          <cell r="B419" t="str">
            <v>OTHER MED CARE SUP-PHARMACY</v>
          </cell>
          <cell r="C419">
            <v>11804.27</v>
          </cell>
        </row>
        <row r="420">
          <cell r="A420" t="str">
            <v>40049048</v>
          </cell>
          <cell r="B420" t="str">
            <v>OTHER MED CARE SUP-ANESTH</v>
          </cell>
          <cell r="C420">
            <v>28131.03</v>
          </cell>
        </row>
        <row r="421">
          <cell r="A421" t="str">
            <v>40049049</v>
          </cell>
          <cell r="B421" t="str">
            <v>OTHER MED CARE SUP-PHY THERAPY</v>
          </cell>
          <cell r="C421">
            <v>7695.18</v>
          </cell>
        </row>
        <row r="422">
          <cell r="A422" t="str">
            <v>40049050</v>
          </cell>
          <cell r="B422" t="str">
            <v>OTHER MED CARE-RESP THERAPY</v>
          </cell>
          <cell r="C422">
            <v>26728.93</v>
          </cell>
        </row>
        <row r="423">
          <cell r="A423" t="str">
            <v>40049064</v>
          </cell>
          <cell r="B423" t="str">
            <v>OTHER MED CARE SUP-PUR &amp; STORE</v>
          </cell>
          <cell r="C423">
            <v>-618.73</v>
          </cell>
        </row>
        <row r="424">
          <cell r="A424" t="str">
            <v>40049073</v>
          </cell>
          <cell r="B424" t="str">
            <v>OTHER MED CARE SUPP-SPFLD DAY</v>
          </cell>
          <cell r="C424">
            <v>755.44</v>
          </cell>
        </row>
        <row r="425">
          <cell r="A425" t="str">
            <v>40049076</v>
          </cell>
          <cell r="B425" t="str">
            <v>OTHER MED CARE SPPLY-ED/HSP WD</v>
          </cell>
          <cell r="C425">
            <v>48.09</v>
          </cell>
        </row>
        <row r="426">
          <cell r="A426" t="str">
            <v>40049084</v>
          </cell>
          <cell r="B426" t="str">
            <v>OTHER MED CARE SUPP-RMH-P.T.</v>
          </cell>
          <cell r="C426">
            <v>502.81</v>
          </cell>
        </row>
        <row r="427">
          <cell r="A427" t="str">
            <v>40052008</v>
          </cell>
          <cell r="B427" t="str">
            <v>FOOD CHARGES</v>
          </cell>
          <cell r="C427">
            <v>137.82</v>
          </cell>
        </row>
        <row r="428">
          <cell r="A428" t="str">
            <v>40052009</v>
          </cell>
          <cell r="B428" t="str">
            <v>FOOD &amp; FOOD SRV-MSU</v>
          </cell>
          <cell r="C428">
            <v>10497.27</v>
          </cell>
        </row>
        <row r="429">
          <cell r="A429" t="str">
            <v>40052013</v>
          </cell>
          <cell r="B429" t="str">
            <v>FOOD - OTHER CHILDBIRTH</v>
          </cell>
          <cell r="C429">
            <v>4138.05</v>
          </cell>
        </row>
        <row r="430">
          <cell r="A430" t="str">
            <v>40052015</v>
          </cell>
          <cell r="B430" t="str">
            <v>FOOD OTHER - ENT</v>
          </cell>
          <cell r="C430">
            <v>103.47</v>
          </cell>
        </row>
        <row r="431">
          <cell r="A431" t="str">
            <v>40052017</v>
          </cell>
          <cell r="B431" t="str">
            <v>FOOD-CVOSM</v>
          </cell>
          <cell r="C431">
            <v>704.89</v>
          </cell>
        </row>
        <row r="432">
          <cell r="A432" t="str">
            <v>40052018</v>
          </cell>
          <cell r="B432" t="str">
            <v>FOOD EXPENSE-WINDHAM</v>
          </cell>
          <cell r="C432">
            <v>165.56</v>
          </cell>
        </row>
        <row r="433">
          <cell r="A433" t="str">
            <v>40052019</v>
          </cell>
          <cell r="B433" t="str">
            <v>FOOD CHARGES</v>
          </cell>
          <cell r="C433">
            <v>95.68</v>
          </cell>
        </row>
        <row r="434">
          <cell r="A434" t="str">
            <v>40052020</v>
          </cell>
          <cell r="B434" t="str">
            <v>FOOD CHARGES</v>
          </cell>
          <cell r="C434">
            <v>177.55</v>
          </cell>
        </row>
        <row r="435">
          <cell r="A435" t="str">
            <v>40052021</v>
          </cell>
          <cell r="B435" t="str">
            <v>FOOD &amp; FOOD SRV-O/R</v>
          </cell>
          <cell r="C435">
            <v>1952.79</v>
          </cell>
        </row>
        <row r="436">
          <cell r="A436" t="str">
            <v>40052023</v>
          </cell>
          <cell r="B436" t="str">
            <v>FOOD &amp; FOOD SRV-EMER RM</v>
          </cell>
          <cell r="C436">
            <v>28291.26</v>
          </cell>
        </row>
        <row r="437">
          <cell r="A437" t="str">
            <v>40052024</v>
          </cell>
          <cell r="B437" t="str">
            <v>FOOD &amp; FOOD SRV-ONE DAY SURG</v>
          </cell>
          <cell r="C437">
            <v>797.49</v>
          </cell>
        </row>
        <row r="438">
          <cell r="A438" t="str">
            <v>40052026</v>
          </cell>
          <cell r="B438" t="str">
            <v>Food Charge</v>
          </cell>
          <cell r="C438">
            <v>28</v>
          </cell>
        </row>
        <row r="439">
          <cell r="A439" t="str">
            <v>40052029</v>
          </cell>
          <cell r="B439" t="str">
            <v>FOOD - OTHER / ONCOLOGY</v>
          </cell>
          <cell r="C439">
            <v>2918.71</v>
          </cell>
        </row>
        <row r="440">
          <cell r="A440" t="str">
            <v>40052035</v>
          </cell>
          <cell r="B440" t="str">
            <v>FOOD CHARGES</v>
          </cell>
          <cell r="C440">
            <v>1618.03</v>
          </cell>
        </row>
        <row r="441">
          <cell r="A441" t="str">
            <v>40052037</v>
          </cell>
          <cell r="B441" t="str">
            <v>FOOD-SURGICAL</v>
          </cell>
          <cell r="C441">
            <v>635.98</v>
          </cell>
        </row>
        <row r="442">
          <cell r="A442" t="str">
            <v>40052044</v>
          </cell>
          <cell r="B442" t="str">
            <v>FOOD - OTHER / RADIOLOGY</v>
          </cell>
          <cell r="C442">
            <v>949.11</v>
          </cell>
        </row>
        <row r="443">
          <cell r="A443" t="str">
            <v>40052047</v>
          </cell>
          <cell r="B443" t="str">
            <v>FOOD CHARGES</v>
          </cell>
          <cell r="C443">
            <v>553.66999999999996</v>
          </cell>
        </row>
        <row r="444">
          <cell r="A444" t="str">
            <v>40052048</v>
          </cell>
          <cell r="B444" t="str">
            <v>FOOD CHARGES</v>
          </cell>
          <cell r="C444">
            <v>22</v>
          </cell>
        </row>
        <row r="445">
          <cell r="A445" t="str">
            <v>40052052</v>
          </cell>
          <cell r="B445" t="str">
            <v>FOOD OCCUP THERAPY</v>
          </cell>
          <cell r="C445">
            <v>4.6399999999999997</v>
          </cell>
        </row>
        <row r="446">
          <cell r="A446" t="str">
            <v>40052053</v>
          </cell>
          <cell r="B446" t="str">
            <v>FOOD INPATIENT-RMH-DIETARY</v>
          </cell>
          <cell r="C446">
            <v>67043.289999999994</v>
          </cell>
        </row>
        <row r="447">
          <cell r="A447" t="str">
            <v>40052060</v>
          </cell>
          <cell r="B447" t="str">
            <v>FOOD CHARGES</v>
          </cell>
          <cell r="C447">
            <v>6129.97</v>
          </cell>
        </row>
        <row r="448">
          <cell r="A448" t="str">
            <v>40052061</v>
          </cell>
          <cell r="B448" t="str">
            <v>FOOD - OTHER /PERSONNEL</v>
          </cell>
          <cell r="C448">
            <v>40.369999999999997</v>
          </cell>
        </row>
        <row r="449">
          <cell r="A449" t="str">
            <v>40052062</v>
          </cell>
          <cell r="B449" t="str">
            <v>FOOD CHARGES</v>
          </cell>
          <cell r="C449">
            <v>1190.95</v>
          </cell>
        </row>
        <row r="450">
          <cell r="A450" t="str">
            <v>40052069</v>
          </cell>
          <cell r="B450" t="str">
            <v>FOOD CHARGES</v>
          </cell>
          <cell r="C450">
            <v>1606.91</v>
          </cell>
        </row>
        <row r="451">
          <cell r="A451" t="str">
            <v>40052073</v>
          </cell>
          <cell r="B451" t="str">
            <v>FOOD - SPFLD ADULT DAYCARE</v>
          </cell>
          <cell r="C451">
            <v>54891.35</v>
          </cell>
        </row>
        <row r="452">
          <cell r="A452" t="str">
            <v>40052076</v>
          </cell>
          <cell r="B452" t="str">
            <v>FOOD CHARGES - EDUCATION</v>
          </cell>
          <cell r="C452">
            <v>2390.5300000000002</v>
          </cell>
        </row>
        <row r="453">
          <cell r="A453" t="str">
            <v>40052080</v>
          </cell>
          <cell r="B453" t="str">
            <v>FOOD OTHER-DIETARY SERVICES</v>
          </cell>
          <cell r="C453">
            <v>220952.28</v>
          </cell>
        </row>
        <row r="454">
          <cell r="A454" t="str">
            <v>40052089</v>
          </cell>
          <cell r="B454" t="str">
            <v>Food Charge</v>
          </cell>
          <cell r="C454">
            <v>36</v>
          </cell>
        </row>
        <row r="455">
          <cell r="A455" t="str">
            <v>40052091</v>
          </cell>
          <cell r="B455" t="str">
            <v>FOOD CHARGES</v>
          </cell>
          <cell r="C455">
            <v>366</v>
          </cell>
        </row>
        <row r="456">
          <cell r="A456" t="str">
            <v>40052097</v>
          </cell>
          <cell r="B456" t="str">
            <v>FOOD CHARGES</v>
          </cell>
          <cell r="C456">
            <v>4601.51</v>
          </cell>
        </row>
        <row r="457">
          <cell r="A457" t="str">
            <v>40052098</v>
          </cell>
          <cell r="B457" t="str">
            <v>FOOD - MEDICAL STAFF</v>
          </cell>
          <cell r="C457">
            <v>3328.87</v>
          </cell>
        </row>
        <row r="458">
          <cell r="A458" t="str">
            <v>40054013</v>
          </cell>
          <cell r="B458" t="str">
            <v>LINEN &amp; BEDDING- CHILDBIRTH</v>
          </cell>
          <cell r="C458">
            <v>754.6</v>
          </cell>
        </row>
        <row r="459">
          <cell r="A459" t="str">
            <v>40054021</v>
          </cell>
          <cell r="B459" t="str">
            <v>LINEN + BEDDING - OR</v>
          </cell>
          <cell r="C459">
            <v>1193.76</v>
          </cell>
        </row>
        <row r="460">
          <cell r="A460" t="str">
            <v>40054086</v>
          </cell>
          <cell r="B460" t="str">
            <v>LINEN + BEDDING-LAUNDRY/LINEN</v>
          </cell>
          <cell r="C460">
            <v>41358.910000000003</v>
          </cell>
        </row>
        <row r="461">
          <cell r="A461" t="str">
            <v>40055085</v>
          </cell>
          <cell r="B461" t="str">
            <v>CLEANING SUPPLIES-HOUSEKEEPING</v>
          </cell>
          <cell r="C461">
            <v>3479.85</v>
          </cell>
        </row>
        <row r="462">
          <cell r="A462" t="str">
            <v>40056008</v>
          </cell>
          <cell r="B462" t="str">
            <v>OFF &amp; ADM SUPPLIES-PAT CARE SV</v>
          </cell>
          <cell r="C462">
            <v>74.8</v>
          </cell>
        </row>
        <row r="463">
          <cell r="A463" t="str">
            <v>40056009</v>
          </cell>
          <cell r="B463" t="str">
            <v>OFF + ADM. SUPPLIES-MSU</v>
          </cell>
          <cell r="C463">
            <v>13413.43</v>
          </cell>
        </row>
        <row r="464">
          <cell r="A464" t="str">
            <v>40056013</v>
          </cell>
          <cell r="B464" t="str">
            <v>OFF+ ADM. SUPPLIES-CHILDBIRTH</v>
          </cell>
          <cell r="C464">
            <v>3688.14</v>
          </cell>
        </row>
        <row r="465">
          <cell r="A465" t="str">
            <v>40056015</v>
          </cell>
          <cell r="B465" t="str">
            <v>OFF &amp; ADM SUPPLIES - ENT</v>
          </cell>
          <cell r="C465">
            <v>1964.43</v>
          </cell>
        </row>
        <row r="466">
          <cell r="A466" t="str">
            <v>40056017</v>
          </cell>
          <cell r="B466" t="str">
            <v>OFF &amp; ADM SUPPLIES-CVOSM</v>
          </cell>
          <cell r="C466">
            <v>5251.75</v>
          </cell>
        </row>
        <row r="467">
          <cell r="A467" t="str">
            <v>40056018</v>
          </cell>
          <cell r="B467" t="str">
            <v>OFF &amp; ADMIN SUPP-WINDHAM</v>
          </cell>
          <cell r="C467">
            <v>4234.6000000000004</v>
          </cell>
        </row>
        <row r="468">
          <cell r="A468" t="str">
            <v>40056019</v>
          </cell>
          <cell r="B468" t="str">
            <v>OFF &amp; ADM. SUPPLIES-PULM REHA</v>
          </cell>
          <cell r="C468">
            <v>320.29000000000002</v>
          </cell>
        </row>
        <row r="469">
          <cell r="A469" t="str">
            <v>40056020</v>
          </cell>
          <cell r="B469" t="str">
            <v>ADMINISTRATIVE SUPPLIES-MAMMO</v>
          </cell>
          <cell r="C469">
            <v>975.71</v>
          </cell>
        </row>
        <row r="470">
          <cell r="A470" t="str">
            <v>40056021</v>
          </cell>
          <cell r="B470" t="str">
            <v>OFF. + ADM. SUPPLIES-SURGICAL</v>
          </cell>
          <cell r="C470">
            <v>3912.28</v>
          </cell>
        </row>
        <row r="471">
          <cell r="A471" t="str">
            <v>40056022</v>
          </cell>
          <cell r="B471" t="str">
            <v>OFF. + ADM. SUPPLIES-RECOVERY</v>
          </cell>
          <cell r="C471">
            <v>464</v>
          </cell>
        </row>
        <row r="472">
          <cell r="A472" t="str">
            <v>40056023</v>
          </cell>
          <cell r="B472" t="str">
            <v>OFF. + ADM. SUPPLIES-EMERG SVC</v>
          </cell>
          <cell r="C472">
            <v>16885.28</v>
          </cell>
        </row>
        <row r="473">
          <cell r="A473" t="str">
            <v>40056024</v>
          </cell>
          <cell r="B473" t="str">
            <v>OFF. + ADM. SUPPLIES-1 DAY SGY</v>
          </cell>
          <cell r="C473">
            <v>1606.36</v>
          </cell>
        </row>
        <row r="474">
          <cell r="A474" t="str">
            <v>40056027</v>
          </cell>
          <cell r="B474" t="str">
            <v>OFF.&amp; ADM SUPPLIES-CENTRAL SVC</v>
          </cell>
          <cell r="C474">
            <v>5.72</v>
          </cell>
        </row>
        <row r="475">
          <cell r="A475" t="str">
            <v>40056028</v>
          </cell>
          <cell r="B475" t="str">
            <v>OFF.&amp;ADMIN. SUPP-SPEC. PROC.</v>
          </cell>
          <cell r="C475">
            <v>1036.55</v>
          </cell>
        </row>
        <row r="476">
          <cell r="A476" t="str">
            <v>40056029</v>
          </cell>
          <cell r="B476" t="str">
            <v>OFF. &amp; ADMIN SUPP-SPEC. SERV.</v>
          </cell>
          <cell r="C476">
            <v>2762.56</v>
          </cell>
        </row>
        <row r="477">
          <cell r="A477" t="str">
            <v>40056036</v>
          </cell>
          <cell r="B477" t="str">
            <v>OFF &amp; ADM SUPPLIES - MRI</v>
          </cell>
          <cell r="C477">
            <v>21.17</v>
          </cell>
        </row>
        <row r="478">
          <cell r="A478" t="str">
            <v>40056037</v>
          </cell>
          <cell r="B478" t="str">
            <v>OFF &amp; ADM SUPP-SURGICAL</v>
          </cell>
          <cell r="C478">
            <v>1994.2</v>
          </cell>
        </row>
        <row r="479">
          <cell r="A479" t="str">
            <v>40056040</v>
          </cell>
          <cell r="B479" t="str">
            <v>OFF &amp; ADMN SUPPLIES-ULTRASOUND</v>
          </cell>
          <cell r="C479">
            <v>308.27999999999997</v>
          </cell>
        </row>
        <row r="480">
          <cell r="A480" t="str">
            <v>40056041</v>
          </cell>
          <cell r="B480" t="str">
            <v>OFF. &amp; ADM. SUPPLIES-LAB-CLIN</v>
          </cell>
          <cell r="C480">
            <v>5013.22</v>
          </cell>
        </row>
        <row r="481">
          <cell r="A481" t="str">
            <v>40056044</v>
          </cell>
          <cell r="B481" t="str">
            <v>OFF. + ADM. SUPPLIES-RADIOLOGY</v>
          </cell>
          <cell r="C481">
            <v>7633.08</v>
          </cell>
        </row>
        <row r="482">
          <cell r="A482" t="str">
            <v>40056045</v>
          </cell>
          <cell r="B482" t="str">
            <v>OFF. &amp; ADM. SUPPLIES- CAT SCAN</v>
          </cell>
          <cell r="C482">
            <v>72.400000000000006</v>
          </cell>
        </row>
        <row r="483">
          <cell r="A483" t="str">
            <v>40056046</v>
          </cell>
          <cell r="B483" t="str">
            <v>OFF. + ADM. SUPPLIES-NUC MED</v>
          </cell>
          <cell r="C483">
            <v>13.2</v>
          </cell>
        </row>
        <row r="484">
          <cell r="A484" t="str">
            <v>40056047</v>
          </cell>
          <cell r="B484" t="str">
            <v>OFF. + ADM. SUPPLIES-PHARMACY</v>
          </cell>
          <cell r="C484">
            <v>4108.7700000000004</v>
          </cell>
        </row>
        <row r="485">
          <cell r="A485" t="str">
            <v>40056048</v>
          </cell>
          <cell r="B485" t="str">
            <v>OFF. + ADM. SUPPLIES-ANESTH</v>
          </cell>
          <cell r="C485">
            <v>1409.94</v>
          </cell>
        </row>
        <row r="486">
          <cell r="A486" t="str">
            <v>40056049</v>
          </cell>
          <cell r="B486" t="str">
            <v>OFF. + ADM. SUPPLIES-PHY THPY</v>
          </cell>
          <cell r="C486">
            <v>931.27</v>
          </cell>
        </row>
        <row r="487">
          <cell r="A487" t="str">
            <v>40056050</v>
          </cell>
          <cell r="B487" t="str">
            <v>OFF. + ADM. SUPPLIES-RESP THPY</v>
          </cell>
          <cell r="C487">
            <v>1169.29</v>
          </cell>
        </row>
        <row r="488">
          <cell r="A488" t="str">
            <v>40056055</v>
          </cell>
          <cell r="B488" t="str">
            <v>OFF &amp; ADM SUPPLIES</v>
          </cell>
          <cell r="C488">
            <v>148</v>
          </cell>
        </row>
        <row r="489">
          <cell r="A489" t="str">
            <v>40056057</v>
          </cell>
          <cell r="B489" t="str">
            <v>OFF. + ADM. SUPPLIES-MED REC</v>
          </cell>
          <cell r="C489">
            <v>4638.71</v>
          </cell>
        </row>
        <row r="490">
          <cell r="A490" t="str">
            <v>40056060</v>
          </cell>
          <cell r="B490" t="str">
            <v>OFF. + ADM. SUPPLIES-ADM &amp; GEN</v>
          </cell>
          <cell r="C490">
            <v>1674.77</v>
          </cell>
        </row>
        <row r="491">
          <cell r="A491" t="str">
            <v>40056061</v>
          </cell>
          <cell r="B491" t="str">
            <v>OFF. + ADM. SUPPLIES-PERSONNEL</v>
          </cell>
          <cell r="C491">
            <v>5705.28</v>
          </cell>
        </row>
        <row r="492">
          <cell r="A492" t="str">
            <v>40056062</v>
          </cell>
          <cell r="B492" t="str">
            <v>OFF. + ADM. SUPPLIES-QUALITY A</v>
          </cell>
          <cell r="C492">
            <v>2806.62</v>
          </cell>
        </row>
        <row r="493">
          <cell r="A493" t="str">
            <v>40056063</v>
          </cell>
          <cell r="B493" t="str">
            <v>OFF. + ADM. SUPPLIES-COMMUCN</v>
          </cell>
          <cell r="C493">
            <v>375.43</v>
          </cell>
        </row>
        <row r="494">
          <cell r="A494" t="str">
            <v>40056064</v>
          </cell>
          <cell r="B494" t="str">
            <v>OFF. + ADM. SUPPLIES-PUR &amp; STO</v>
          </cell>
          <cell r="C494">
            <v>1866.27</v>
          </cell>
        </row>
        <row r="495">
          <cell r="A495" t="str">
            <v>40056065</v>
          </cell>
          <cell r="B495" t="str">
            <v>OFF. + ADM. SUPPLIES-PUB REL</v>
          </cell>
          <cell r="C495">
            <v>44</v>
          </cell>
        </row>
        <row r="496">
          <cell r="A496" t="str">
            <v>40056067</v>
          </cell>
          <cell r="B496" t="str">
            <v>OFF. + ADM. SUPPLIES-MAILROOM</v>
          </cell>
          <cell r="C496">
            <v>214.2</v>
          </cell>
        </row>
        <row r="497">
          <cell r="A497" t="str">
            <v>40056068</v>
          </cell>
          <cell r="B497" t="str">
            <v>OFF. + ADM. SUPPLIES-PRINTING</v>
          </cell>
          <cell r="C497">
            <v>5082.4799999999996</v>
          </cell>
        </row>
        <row r="498">
          <cell r="A498" t="str">
            <v>40056072</v>
          </cell>
          <cell r="B498" t="str">
            <v>OFF &amp; ADMIN SUPP-RMH-MED RECOR</v>
          </cell>
          <cell r="C498">
            <v>148.83000000000001</v>
          </cell>
        </row>
        <row r="499">
          <cell r="A499" t="str">
            <v>40056073</v>
          </cell>
          <cell r="B499" t="str">
            <v>ADMIN SUPPLIES-SPFLD DAY CARE</v>
          </cell>
          <cell r="C499">
            <v>1674.84</v>
          </cell>
        </row>
        <row r="500">
          <cell r="A500" t="str">
            <v>40056076</v>
          </cell>
          <cell r="B500" t="str">
            <v>OFF. + ADM SUPPLIES-ED/HOSP WD</v>
          </cell>
          <cell r="C500">
            <v>1356.28</v>
          </cell>
        </row>
        <row r="501">
          <cell r="A501" t="str">
            <v>40056080</v>
          </cell>
          <cell r="B501" t="str">
            <v>OFF.+ ADM. SUPPLIES-DIETARY SE</v>
          </cell>
          <cell r="C501">
            <v>1642.99</v>
          </cell>
        </row>
        <row r="502">
          <cell r="A502" t="str">
            <v>40056083</v>
          </cell>
          <cell r="B502" t="str">
            <v>OFF. + ADM. SUPPLIES-PLANT MAI</v>
          </cell>
          <cell r="C502">
            <v>850.09</v>
          </cell>
        </row>
        <row r="503">
          <cell r="A503" t="str">
            <v>40056085</v>
          </cell>
          <cell r="B503" t="str">
            <v>OFF. + ADM. SUPPLIES-HSKP SERV</v>
          </cell>
          <cell r="C503">
            <v>39.840000000000003</v>
          </cell>
        </row>
        <row r="504">
          <cell r="A504" t="str">
            <v>40056089</v>
          </cell>
          <cell r="B504" t="str">
            <v>OFF. + ADM. SUPPLIES-OUTPT REG</v>
          </cell>
          <cell r="C504">
            <v>8602.64</v>
          </cell>
        </row>
        <row r="505">
          <cell r="A505" t="str">
            <v>40056090</v>
          </cell>
          <cell r="B505" t="str">
            <v>OFF &amp; ADMIN SUPPLIES/PFS</v>
          </cell>
          <cell r="C505">
            <v>302.74</v>
          </cell>
        </row>
        <row r="506">
          <cell r="A506" t="str">
            <v>40056091</v>
          </cell>
          <cell r="B506" t="str">
            <v>OFF. + ADM. SUPPLIES-DATA PROC</v>
          </cell>
          <cell r="C506">
            <v>658.97</v>
          </cell>
        </row>
        <row r="507">
          <cell r="A507" t="str">
            <v>40056092</v>
          </cell>
          <cell r="B507" t="str">
            <v>OFF. + ADM. SUPPLIES-GEN ACCT</v>
          </cell>
          <cell r="C507">
            <v>4586.95</v>
          </cell>
        </row>
        <row r="508">
          <cell r="A508" t="str">
            <v>40056093</v>
          </cell>
          <cell r="B508" t="str">
            <v>OFF. + ADM. SUPPLIES-CFO</v>
          </cell>
          <cell r="C508">
            <v>39.840000000000003</v>
          </cell>
        </row>
        <row r="509">
          <cell r="A509" t="str">
            <v>40056097</v>
          </cell>
          <cell r="B509" t="str">
            <v>OFF. + ADM. SUPPLIES-AUXILIARY</v>
          </cell>
          <cell r="C509">
            <v>263.89</v>
          </cell>
        </row>
        <row r="510">
          <cell r="A510" t="str">
            <v>40057009</v>
          </cell>
          <cell r="B510" t="str">
            <v>EMP WEARING APPAREL-MED/SURG I</v>
          </cell>
          <cell r="C510">
            <v>2946.84</v>
          </cell>
        </row>
        <row r="511">
          <cell r="A511" t="str">
            <v>40057013</v>
          </cell>
          <cell r="B511" t="str">
            <v>EMP WEARING APPAREL-CHILDBIRTH</v>
          </cell>
          <cell r="C511">
            <v>2010.74</v>
          </cell>
        </row>
        <row r="512">
          <cell r="A512" t="str">
            <v>40057017</v>
          </cell>
          <cell r="B512" t="str">
            <v>EMP WEARING APPAREL-CVOSM</v>
          </cell>
          <cell r="C512">
            <v>105.34</v>
          </cell>
        </row>
        <row r="513">
          <cell r="A513" t="str">
            <v>40057018</v>
          </cell>
          <cell r="B513" t="str">
            <v>EMP WEARING APPAREL-WINDHAM</v>
          </cell>
          <cell r="C513">
            <v>13.63</v>
          </cell>
        </row>
        <row r="514">
          <cell r="A514" t="str">
            <v>40057021</v>
          </cell>
          <cell r="B514" t="str">
            <v>EMP WEARING APPAREL - OR</v>
          </cell>
          <cell r="C514">
            <v>30165.119999999999</v>
          </cell>
        </row>
        <row r="515">
          <cell r="A515" t="str">
            <v>40057022</v>
          </cell>
          <cell r="B515" t="str">
            <v>EMP WEARING APPAREL-RECOVERY</v>
          </cell>
          <cell r="C515">
            <v>6.81</v>
          </cell>
        </row>
        <row r="516">
          <cell r="A516" t="str">
            <v>40057023</v>
          </cell>
          <cell r="B516" t="str">
            <v>EMP WEARING APPAREL-EMERG. SVC</v>
          </cell>
          <cell r="C516">
            <v>1020.96</v>
          </cell>
        </row>
        <row r="517">
          <cell r="A517" t="str">
            <v>40057024</v>
          </cell>
          <cell r="B517" t="str">
            <v>EMP WEARING APPAREL-1DAY SURGY</v>
          </cell>
          <cell r="C517">
            <v>-229.63</v>
          </cell>
        </row>
        <row r="518">
          <cell r="A518" t="str">
            <v>40057025</v>
          </cell>
          <cell r="B518" t="str">
            <v>EMP WEARING APPAREL-UROLOGY</v>
          </cell>
          <cell r="C518">
            <v>25.99</v>
          </cell>
        </row>
        <row r="519">
          <cell r="A519" t="str">
            <v>40057028</v>
          </cell>
          <cell r="B519" t="str">
            <v>EMP.WEARING APPAR-SPEC.PROC.</v>
          </cell>
          <cell r="C519">
            <v>1075.25</v>
          </cell>
        </row>
        <row r="520">
          <cell r="A520" t="str">
            <v>40057029</v>
          </cell>
          <cell r="B520" t="str">
            <v>EMP WEARING APP-SPEC.SERVICES</v>
          </cell>
          <cell r="C520">
            <v>88.95</v>
          </cell>
        </row>
        <row r="521">
          <cell r="A521" t="str">
            <v>40057036</v>
          </cell>
          <cell r="B521" t="str">
            <v>EMP. WEARING APPAREL/MRI</v>
          </cell>
          <cell r="C521">
            <v>6.82</v>
          </cell>
        </row>
        <row r="522">
          <cell r="A522" t="str">
            <v>40057041</v>
          </cell>
          <cell r="B522" t="str">
            <v>EMP WEARING APPAREL-LAB-CLIN</v>
          </cell>
          <cell r="C522">
            <v>3705.8</v>
          </cell>
        </row>
        <row r="523">
          <cell r="A523" t="str">
            <v>40057044</v>
          </cell>
          <cell r="B523" t="str">
            <v>EMP WEARING APPAREL-RADIOLOGY</v>
          </cell>
          <cell r="C523">
            <v>175.3</v>
          </cell>
        </row>
        <row r="524">
          <cell r="A524" t="str">
            <v>40057047</v>
          </cell>
          <cell r="B524" t="str">
            <v>EMP WEARING APPAREL-PHARMACY</v>
          </cell>
          <cell r="C524">
            <v>1471.17</v>
          </cell>
        </row>
        <row r="525">
          <cell r="A525" t="str">
            <v>40057048</v>
          </cell>
          <cell r="B525" t="str">
            <v>EMP WEARING APPAREL-ANESTH</v>
          </cell>
          <cell r="C525">
            <v>207.42</v>
          </cell>
        </row>
        <row r="526">
          <cell r="A526" t="str">
            <v>40057049</v>
          </cell>
          <cell r="B526" t="str">
            <v>EMP WEARING APPAREL-PHY THPY</v>
          </cell>
          <cell r="C526">
            <v>411.55</v>
          </cell>
        </row>
        <row r="527">
          <cell r="A527" t="str">
            <v>40057050</v>
          </cell>
          <cell r="B527" t="str">
            <v>EMP WEARING APPAREL-RESP THPY</v>
          </cell>
          <cell r="C527">
            <v>431.59</v>
          </cell>
        </row>
        <row r="528">
          <cell r="A528" t="str">
            <v>40057064</v>
          </cell>
          <cell r="B528" t="str">
            <v>EMP WEARING APPAREL-PUR &amp; STOR</v>
          </cell>
          <cell r="C528">
            <v>667.28</v>
          </cell>
        </row>
        <row r="529">
          <cell r="A529" t="str">
            <v>40057073</v>
          </cell>
          <cell r="B529" t="str">
            <v>EMP WEARING APPAREL-SPFLD DAY</v>
          </cell>
          <cell r="C529">
            <v>136.82</v>
          </cell>
        </row>
        <row r="530">
          <cell r="A530" t="str">
            <v>40057080</v>
          </cell>
          <cell r="B530" t="str">
            <v>EMP WEARING APPAREL-DIETARY SE</v>
          </cell>
          <cell r="C530">
            <v>2225.0700000000002</v>
          </cell>
        </row>
        <row r="531">
          <cell r="A531" t="str">
            <v>40057083</v>
          </cell>
          <cell r="B531" t="str">
            <v>EMP WEARING APPAREL-PLANT MAIN</v>
          </cell>
          <cell r="C531">
            <v>385.81</v>
          </cell>
        </row>
        <row r="532">
          <cell r="A532" t="str">
            <v>40057085</v>
          </cell>
          <cell r="B532" t="str">
            <v>EMP WEARING APPAREL-HSKP SERV</v>
          </cell>
          <cell r="C532">
            <v>1280.98</v>
          </cell>
        </row>
        <row r="533">
          <cell r="A533" t="str">
            <v>40058002</v>
          </cell>
          <cell r="B533" t="str">
            <v>INSTRMT &amp; SM EQP-RMG</v>
          </cell>
          <cell r="C533">
            <v>0</v>
          </cell>
        </row>
        <row r="534">
          <cell r="A534" t="str">
            <v>40058009</v>
          </cell>
          <cell r="B534" t="str">
            <v>INSTR + MINOR EQUIP-MSU</v>
          </cell>
          <cell r="C534">
            <v>5275.85</v>
          </cell>
        </row>
        <row r="535">
          <cell r="A535" t="str">
            <v>40058013</v>
          </cell>
          <cell r="B535" t="str">
            <v>INSTR + MINOR EQUIP-CHILDBIRTH</v>
          </cell>
          <cell r="C535">
            <v>7347.96</v>
          </cell>
        </row>
        <row r="536">
          <cell r="A536" t="str">
            <v>40058015</v>
          </cell>
          <cell r="B536" t="str">
            <v>INSTR &amp; MINOR EQUIP - ENT</v>
          </cell>
          <cell r="C536">
            <v>850.82</v>
          </cell>
        </row>
        <row r="537">
          <cell r="A537" t="str">
            <v>40058017</v>
          </cell>
          <cell r="B537" t="str">
            <v>INSTR &amp; MINOR EQUIP-CVOSM</v>
          </cell>
          <cell r="C537">
            <v>4804.71</v>
          </cell>
        </row>
        <row r="538">
          <cell r="A538" t="str">
            <v>40058018</v>
          </cell>
          <cell r="B538" t="str">
            <v>INSTR &amp; MINOR EQUIP-WINDHAM</v>
          </cell>
          <cell r="C538">
            <v>5815.92</v>
          </cell>
        </row>
        <row r="539">
          <cell r="A539" t="str">
            <v>40058019</v>
          </cell>
          <cell r="B539" t="str">
            <v>INSTR + MINOR EQUIP-PULM REHA</v>
          </cell>
          <cell r="C539">
            <v>187.2</v>
          </cell>
        </row>
        <row r="540">
          <cell r="A540" t="str">
            <v>40058021</v>
          </cell>
          <cell r="B540" t="str">
            <v>INSTR. + MINOR EQUIP - OR</v>
          </cell>
          <cell r="C540">
            <v>51971.54</v>
          </cell>
        </row>
        <row r="541">
          <cell r="A541" t="str">
            <v>40058022</v>
          </cell>
          <cell r="B541" t="str">
            <v>INSTR. &amp; MINOR EQUIP-RECOVERY</v>
          </cell>
          <cell r="C541">
            <v>16.84</v>
          </cell>
        </row>
        <row r="542">
          <cell r="A542" t="str">
            <v>40058023</v>
          </cell>
          <cell r="B542" t="str">
            <v>INSTR. + MINOR EQUIP-EMERG.SVC</v>
          </cell>
          <cell r="C542">
            <v>11831.2</v>
          </cell>
        </row>
        <row r="543">
          <cell r="A543" t="str">
            <v>40058024</v>
          </cell>
          <cell r="B543" t="str">
            <v>INSTR. + MINOR EQUIP-1DAY SURG</v>
          </cell>
          <cell r="C543">
            <v>955.95</v>
          </cell>
        </row>
        <row r="544">
          <cell r="A544" t="str">
            <v>40058028</v>
          </cell>
          <cell r="B544" t="str">
            <v>INSTR.&amp;MINOR EQUIP-SPEC.PROC.</v>
          </cell>
          <cell r="C544">
            <v>931</v>
          </cell>
        </row>
        <row r="545">
          <cell r="A545" t="str">
            <v>40058029</v>
          </cell>
          <cell r="B545" t="str">
            <v>INSTR.&amp; MINOR EQUIP-SP.SERVICE</v>
          </cell>
          <cell r="C545">
            <v>53.6</v>
          </cell>
        </row>
        <row r="546">
          <cell r="A546" t="str">
            <v>40058036</v>
          </cell>
          <cell r="B546" t="str">
            <v>INSTR. &amp; MINOR EQUIP - MRI</v>
          </cell>
          <cell r="C546">
            <v>91.68</v>
          </cell>
        </row>
        <row r="547">
          <cell r="A547" t="str">
            <v>40058037</v>
          </cell>
          <cell r="B547" t="str">
            <v>INSTR &amp; MINOR EQUIP-SURGICAL</v>
          </cell>
          <cell r="C547">
            <v>3915.44</v>
          </cell>
        </row>
        <row r="548">
          <cell r="A548" t="str">
            <v>40058040</v>
          </cell>
          <cell r="B548" t="str">
            <v>INSTRMNT &amp; MINOR EQP-ULTRASOUN</v>
          </cell>
          <cell r="C548">
            <v>1488.43</v>
          </cell>
        </row>
        <row r="549">
          <cell r="A549" t="str">
            <v>40058041</v>
          </cell>
          <cell r="B549" t="str">
            <v>INSTR. &amp; MIN EQUIP-LAB CLIN.</v>
          </cell>
          <cell r="C549">
            <v>554.95000000000005</v>
          </cell>
        </row>
        <row r="550">
          <cell r="A550" t="str">
            <v>40058044</v>
          </cell>
          <cell r="B550" t="str">
            <v>INSTR. + MINOR EQUIP-RADIOLOGY</v>
          </cell>
          <cell r="C550">
            <v>1681.83</v>
          </cell>
        </row>
        <row r="551">
          <cell r="A551" t="str">
            <v>40058045</v>
          </cell>
          <cell r="B551" t="str">
            <v>INSTR. + MINOR EQUIP-CAT SCAN</v>
          </cell>
          <cell r="C551">
            <v>638.41</v>
          </cell>
        </row>
        <row r="552">
          <cell r="A552" t="str">
            <v>40058047</v>
          </cell>
          <cell r="B552" t="str">
            <v>INSTR. + MINOR EQUIP-PHARMACY</v>
          </cell>
          <cell r="C552">
            <v>925.33</v>
          </cell>
        </row>
        <row r="553">
          <cell r="A553" t="str">
            <v>40058048</v>
          </cell>
          <cell r="B553" t="str">
            <v>INSTR. + MINOR EQUIP-ANESTH</v>
          </cell>
          <cell r="C553">
            <v>4143.01</v>
          </cell>
        </row>
        <row r="554">
          <cell r="A554" t="str">
            <v>40058049</v>
          </cell>
          <cell r="B554" t="str">
            <v>INSTR. + MINOR EQUIP-PHY THPY</v>
          </cell>
          <cell r="C554">
            <v>163.35</v>
          </cell>
        </row>
        <row r="555">
          <cell r="A555" t="str">
            <v>40058050</v>
          </cell>
          <cell r="B555" t="str">
            <v>INSTR. + MINOR EQUIP-RESP THPY</v>
          </cell>
          <cell r="C555">
            <v>1249.22</v>
          </cell>
        </row>
        <row r="556">
          <cell r="A556" t="str">
            <v>40058057</v>
          </cell>
          <cell r="B556" t="str">
            <v>INSTR. + MINOR EQUIP-MED REC</v>
          </cell>
          <cell r="C556">
            <v>115.55</v>
          </cell>
        </row>
        <row r="557">
          <cell r="A557" t="str">
            <v>40058060</v>
          </cell>
          <cell r="B557" t="str">
            <v>INSTR. + MINOR EQUIP-ADM &amp; GEN</v>
          </cell>
          <cell r="C557">
            <v>366.53</v>
          </cell>
        </row>
        <row r="558">
          <cell r="A558" t="str">
            <v>40058061</v>
          </cell>
          <cell r="B558" t="str">
            <v>INSTR. + MINOR EQUIP-PERSONNEL</v>
          </cell>
          <cell r="C558">
            <v>542.16</v>
          </cell>
        </row>
        <row r="559">
          <cell r="A559" t="str">
            <v>40058064</v>
          </cell>
          <cell r="B559" t="str">
            <v>INSTR. + MINOR EQUIP-PUR &amp; STO</v>
          </cell>
          <cell r="C559">
            <v>128.84</v>
          </cell>
        </row>
        <row r="560">
          <cell r="A560" t="str">
            <v>40058073</v>
          </cell>
          <cell r="B560" t="str">
            <v>MINOR EQUIP-SPFLD DAY CARE</v>
          </cell>
          <cell r="C560">
            <v>308.52</v>
          </cell>
        </row>
        <row r="561">
          <cell r="A561" t="str">
            <v>40058076</v>
          </cell>
          <cell r="B561" t="str">
            <v>INSTR. + MINOR EQUIP-ED/HOSP W</v>
          </cell>
          <cell r="C561">
            <v>188.89</v>
          </cell>
        </row>
        <row r="562">
          <cell r="A562" t="str">
            <v>40058080</v>
          </cell>
          <cell r="B562" t="str">
            <v>INSTR. + MINOR EQUIP-DIETARY</v>
          </cell>
          <cell r="C562">
            <v>2622.29</v>
          </cell>
        </row>
        <row r="563">
          <cell r="A563" t="str">
            <v>40058083</v>
          </cell>
          <cell r="B563" t="str">
            <v>INSTR. + MINOR EQUIP-PLANT MAI</v>
          </cell>
          <cell r="C563">
            <v>9637.6</v>
          </cell>
        </row>
        <row r="564">
          <cell r="A564" t="str">
            <v>40058085</v>
          </cell>
          <cell r="B564" t="str">
            <v>INSTR. + MINOR EQUIP-HSKP SERV</v>
          </cell>
          <cell r="C564">
            <v>1123.45</v>
          </cell>
        </row>
        <row r="565">
          <cell r="A565" t="str">
            <v>40058090</v>
          </cell>
          <cell r="B565" t="str">
            <v>INSTR. + MINOR EQUIP-PAT ACCT</v>
          </cell>
          <cell r="C565">
            <v>1672.98</v>
          </cell>
        </row>
        <row r="566">
          <cell r="A566" t="str">
            <v>40058091</v>
          </cell>
          <cell r="B566" t="str">
            <v>INSTR. + MINOR EQUIP-DATA PROC</v>
          </cell>
          <cell r="C566">
            <v>140954.21</v>
          </cell>
        </row>
        <row r="567">
          <cell r="A567" t="str">
            <v>40058092</v>
          </cell>
          <cell r="B567" t="str">
            <v>INSTR. + MINOR EQUIP-GEN ACCT</v>
          </cell>
          <cell r="C567">
            <v>553.12</v>
          </cell>
        </row>
        <row r="568">
          <cell r="A568" t="str">
            <v>40059002</v>
          </cell>
          <cell r="B568" t="str">
            <v>NON-MED SUPPLIES-GRT FALLS FAM</v>
          </cell>
          <cell r="C568">
            <v>0</v>
          </cell>
        </row>
        <row r="569">
          <cell r="A569" t="str">
            <v>40059009</v>
          </cell>
          <cell r="B569" t="str">
            <v>OTHER NON-MED SURG-MED/SURG I</v>
          </cell>
          <cell r="C569">
            <v>43611.68</v>
          </cell>
        </row>
        <row r="570">
          <cell r="A570" t="str">
            <v>40059013</v>
          </cell>
          <cell r="B570" t="str">
            <v>OTHER NON-MED SUP-CHILDBIRTH</v>
          </cell>
          <cell r="C570">
            <v>15729.28</v>
          </cell>
        </row>
        <row r="571">
          <cell r="A571" t="str">
            <v>40059014</v>
          </cell>
          <cell r="B571" t="str">
            <v>OTHER NONMED SUPPLIES</v>
          </cell>
          <cell r="C571">
            <v>0</v>
          </cell>
        </row>
        <row r="572">
          <cell r="A572" t="str">
            <v>40059015</v>
          </cell>
          <cell r="B572" t="str">
            <v>OTHER NON-MED SUP - ENT</v>
          </cell>
          <cell r="C572">
            <v>76678.559999999998</v>
          </cell>
        </row>
        <row r="573">
          <cell r="A573" t="str">
            <v>40059017</v>
          </cell>
          <cell r="B573" t="str">
            <v>OTHER NON-MED SUPP-CVOSM</v>
          </cell>
          <cell r="C573">
            <v>55327.31</v>
          </cell>
        </row>
        <row r="574">
          <cell r="A574" t="str">
            <v>40059018</v>
          </cell>
          <cell r="B574" t="str">
            <v>OTHER NON-MED SUPP-WINDHAM</v>
          </cell>
          <cell r="C574">
            <v>23981.33</v>
          </cell>
        </row>
        <row r="575">
          <cell r="A575" t="str">
            <v>40059019</v>
          </cell>
          <cell r="B575" t="str">
            <v>OTHER NON-MED SUP-PULM REHAB</v>
          </cell>
          <cell r="C575">
            <v>853.41</v>
          </cell>
        </row>
        <row r="576">
          <cell r="A576" t="str">
            <v>40059020</v>
          </cell>
          <cell r="B576" t="str">
            <v>OTHER NON-MED &amp; SURG. - MAMMO</v>
          </cell>
          <cell r="C576">
            <v>1194.6500000000001</v>
          </cell>
        </row>
        <row r="577">
          <cell r="A577" t="str">
            <v>40059021</v>
          </cell>
          <cell r="B577" t="str">
            <v>OTHER NON-MED SURG - OR</v>
          </cell>
          <cell r="C577">
            <v>126479.5</v>
          </cell>
        </row>
        <row r="578">
          <cell r="A578" t="str">
            <v>40059022</v>
          </cell>
          <cell r="B578" t="str">
            <v>OTHER NON-MED SURG-RECOVERY</v>
          </cell>
          <cell r="C578">
            <v>717.97</v>
          </cell>
        </row>
        <row r="579">
          <cell r="A579" t="str">
            <v>40059023</v>
          </cell>
          <cell r="B579" t="str">
            <v>OTHER NON-MED SURG-EMERG. SVCS</v>
          </cell>
          <cell r="C579">
            <v>46575.519999999997</v>
          </cell>
        </row>
        <row r="580">
          <cell r="A580" t="str">
            <v>40059024</v>
          </cell>
          <cell r="B580" t="str">
            <v>OTHER NON-MED SURG-1 DAY SURGY</v>
          </cell>
          <cell r="C580">
            <v>2233.09</v>
          </cell>
        </row>
        <row r="581">
          <cell r="A581" t="str">
            <v>40059028</v>
          </cell>
          <cell r="B581" t="str">
            <v>OTHER NONMED SURG-SPEC. PROC.</v>
          </cell>
          <cell r="C581">
            <v>23664.16</v>
          </cell>
        </row>
        <row r="582">
          <cell r="A582" t="str">
            <v>40059029</v>
          </cell>
          <cell r="B582" t="str">
            <v>OTHER NONMED SURG-SPEC SERVICE</v>
          </cell>
          <cell r="C582">
            <v>1787.2</v>
          </cell>
        </row>
        <row r="583">
          <cell r="A583" t="str">
            <v>40059036</v>
          </cell>
          <cell r="B583" t="str">
            <v>OTHER NON-MED SURG  MRI</v>
          </cell>
          <cell r="C583">
            <v>329.87</v>
          </cell>
        </row>
        <row r="584">
          <cell r="A584" t="str">
            <v>40059037</v>
          </cell>
          <cell r="B584" t="str">
            <v>OTHER NON-MED SUP-SURGICAL</v>
          </cell>
          <cell r="C584">
            <v>6482.32</v>
          </cell>
        </row>
        <row r="585">
          <cell r="A585" t="str">
            <v>40059038</v>
          </cell>
          <cell r="B585" t="str">
            <v>OTHER NON-MED SURG-OUTSIDE SAL</v>
          </cell>
          <cell r="C585">
            <v>0</v>
          </cell>
        </row>
        <row r="586">
          <cell r="A586" t="str">
            <v>40059040</v>
          </cell>
          <cell r="B586" t="str">
            <v>OTHER NON-MED SUPP-ULTRASOUND</v>
          </cell>
          <cell r="C586">
            <v>4272.97</v>
          </cell>
        </row>
        <row r="587">
          <cell r="A587" t="str">
            <v>40059041</v>
          </cell>
          <cell r="B587" t="str">
            <v>OTHER NON-MED SURG-LAB CLIN</v>
          </cell>
          <cell r="C587">
            <v>719195.84</v>
          </cell>
        </row>
        <row r="588">
          <cell r="A588" t="str">
            <v>40059042</v>
          </cell>
          <cell r="B588" t="str">
            <v>OTHER NON-MED SURG-BLOOD BANK</v>
          </cell>
          <cell r="C588">
            <v>5165.33</v>
          </cell>
        </row>
        <row r="589">
          <cell r="A589" t="str">
            <v>40059044</v>
          </cell>
          <cell r="B589" t="str">
            <v>OTHER NON-MED SURG-RADIOLOGY</v>
          </cell>
          <cell r="C589">
            <v>12390</v>
          </cell>
        </row>
        <row r="590">
          <cell r="A590" t="str">
            <v>40059045</v>
          </cell>
          <cell r="B590" t="str">
            <v>OTHER NON-MED SURG-CAT SCAN</v>
          </cell>
          <cell r="C590">
            <v>1277.56</v>
          </cell>
        </row>
        <row r="591">
          <cell r="A591" t="str">
            <v>40059046</v>
          </cell>
          <cell r="B591" t="str">
            <v>OTHER NON-MED SURG-NUCLEAR MED</v>
          </cell>
          <cell r="C591">
            <v>102.09</v>
          </cell>
        </row>
        <row r="592">
          <cell r="A592" t="str">
            <v>40059047</v>
          </cell>
          <cell r="B592" t="str">
            <v>OTHER NON-MED SURG-PHARMACY</v>
          </cell>
          <cell r="C592">
            <v>10803.66</v>
          </cell>
        </row>
        <row r="593">
          <cell r="A593" t="str">
            <v>40059048</v>
          </cell>
          <cell r="B593" t="str">
            <v>OTHER NON-MED SURG-ANESTH</v>
          </cell>
          <cell r="C593">
            <v>7642.8</v>
          </cell>
        </row>
        <row r="594">
          <cell r="A594" t="str">
            <v>40059049</v>
          </cell>
          <cell r="B594" t="str">
            <v>OTHER NON-MED SURG-PHY THPY</v>
          </cell>
          <cell r="C594">
            <v>3258.52</v>
          </cell>
        </row>
        <row r="595">
          <cell r="A595" t="str">
            <v>40059050</v>
          </cell>
          <cell r="B595" t="str">
            <v>OTHER NON-MED SURG-RESP THPY</v>
          </cell>
          <cell r="C595">
            <v>11812.18</v>
          </cell>
        </row>
        <row r="596">
          <cell r="A596" t="str">
            <v>40059055</v>
          </cell>
          <cell r="B596" t="str">
            <v>OTHER NON-MED SURG</v>
          </cell>
          <cell r="C596">
            <v>0.67</v>
          </cell>
        </row>
        <row r="597">
          <cell r="A597" t="str">
            <v>40059057</v>
          </cell>
          <cell r="B597" t="str">
            <v>OTHER NON-MED SURG-MED RECORDS</v>
          </cell>
          <cell r="C597">
            <v>24.05</v>
          </cell>
        </row>
        <row r="598">
          <cell r="A598" t="str">
            <v>40059060</v>
          </cell>
          <cell r="B598" t="str">
            <v>OTHER NON-MED SURG-ADM AND GEN</v>
          </cell>
          <cell r="C598">
            <v>4133.8599999999997</v>
          </cell>
        </row>
        <row r="599">
          <cell r="A599" t="str">
            <v>40059061</v>
          </cell>
          <cell r="B599" t="str">
            <v>OTHER NON-MED SURG-PERSONNEL</v>
          </cell>
          <cell r="C599">
            <v>652.17999999999995</v>
          </cell>
        </row>
        <row r="600">
          <cell r="A600" t="str">
            <v>40059062</v>
          </cell>
          <cell r="B600" t="str">
            <v>OTHER NON-MED -QUALITY ASSUR.</v>
          </cell>
          <cell r="C600">
            <v>899.7</v>
          </cell>
        </row>
        <row r="601">
          <cell r="A601" t="str">
            <v>40059063</v>
          </cell>
          <cell r="B601" t="str">
            <v>OTHER NON-MED SURG-COMMUCN</v>
          </cell>
          <cell r="C601">
            <v>100.3</v>
          </cell>
        </row>
        <row r="602">
          <cell r="A602" t="str">
            <v>40059064</v>
          </cell>
          <cell r="B602" t="str">
            <v>OTHER NON-MED SURG-PUR &amp; STORE</v>
          </cell>
          <cell r="C602">
            <v>218.7</v>
          </cell>
        </row>
        <row r="603">
          <cell r="A603" t="str">
            <v>40059065</v>
          </cell>
          <cell r="B603" t="str">
            <v>OTHER NON-MED SURG-PUB REL</v>
          </cell>
          <cell r="C603">
            <v>665.96</v>
          </cell>
        </row>
        <row r="604">
          <cell r="A604" t="str">
            <v>40059067</v>
          </cell>
          <cell r="B604" t="str">
            <v>OTHER NON-MED SURG-MAILROOM</v>
          </cell>
          <cell r="C604">
            <v>460</v>
          </cell>
        </row>
        <row r="605">
          <cell r="A605" t="str">
            <v>40059073</v>
          </cell>
          <cell r="B605" t="str">
            <v>OTHER NONMED/SURG.-SPFLD DAYCA</v>
          </cell>
          <cell r="C605">
            <v>4432.7700000000004</v>
          </cell>
        </row>
        <row r="606">
          <cell r="A606" t="str">
            <v>40059076</v>
          </cell>
          <cell r="B606" t="str">
            <v>OTHER NON-MED SURG-ED/HOSP WID</v>
          </cell>
          <cell r="C606">
            <v>1769.35</v>
          </cell>
        </row>
        <row r="607">
          <cell r="A607" t="str">
            <v>40059079</v>
          </cell>
          <cell r="B607" t="str">
            <v>OTHER NON-MED SUPPLIES</v>
          </cell>
          <cell r="C607">
            <v>0</v>
          </cell>
        </row>
        <row r="608">
          <cell r="A608" t="str">
            <v>40059080</v>
          </cell>
          <cell r="B608" t="str">
            <v>OTHER NON-MED SURG-DIETARY SER</v>
          </cell>
          <cell r="C608">
            <v>9975.4500000000007</v>
          </cell>
        </row>
        <row r="609">
          <cell r="A609" t="str">
            <v>40059083</v>
          </cell>
          <cell r="B609" t="str">
            <v>OTHER NON-MED SURG-PLANT MAINT</v>
          </cell>
          <cell r="C609">
            <v>65777.149999999994</v>
          </cell>
        </row>
        <row r="610">
          <cell r="A610" t="str">
            <v>40059084</v>
          </cell>
          <cell r="B610" t="str">
            <v>OTHER NON-MED SUPP-RMH-P.T.</v>
          </cell>
          <cell r="C610">
            <v>99.02</v>
          </cell>
        </row>
        <row r="611">
          <cell r="A611" t="str">
            <v>40059085</v>
          </cell>
          <cell r="B611" t="str">
            <v>OTHER NON-MED SURG-HSKP SERVIC</v>
          </cell>
          <cell r="C611">
            <v>42131.519999999997</v>
          </cell>
        </row>
        <row r="612">
          <cell r="A612" t="str">
            <v>40059086</v>
          </cell>
          <cell r="B612" t="str">
            <v>OTHER NON-MED SURG-LAUND/LINEN</v>
          </cell>
          <cell r="C612">
            <v>1342.08</v>
          </cell>
        </row>
        <row r="613">
          <cell r="A613" t="str">
            <v>40059089</v>
          </cell>
          <cell r="B613" t="str">
            <v>OTHER NON-MED SURG-OUTPT REG</v>
          </cell>
          <cell r="C613">
            <v>7416</v>
          </cell>
        </row>
        <row r="614">
          <cell r="A614" t="str">
            <v>40059092</v>
          </cell>
          <cell r="B614" t="str">
            <v>OTHER NON-MED SURG-GEN ACCT</v>
          </cell>
          <cell r="C614">
            <v>23.82</v>
          </cell>
        </row>
        <row r="615">
          <cell r="A615" t="str">
            <v>40059097</v>
          </cell>
          <cell r="B615" t="str">
            <v>OTHER NON-MED SURG-AUXILIARY</v>
          </cell>
          <cell r="C615">
            <v>501.52</v>
          </cell>
        </row>
        <row r="616">
          <cell r="A616" t="str">
            <v>40061015</v>
          </cell>
          <cell r="B616" t="str">
            <v>ELECTRICITY - ENT</v>
          </cell>
          <cell r="C616">
            <v>4550.58</v>
          </cell>
        </row>
        <row r="617">
          <cell r="A617" t="str">
            <v>40061017</v>
          </cell>
          <cell r="B617" t="str">
            <v>ELECTRICITY-CVOSM</v>
          </cell>
          <cell r="C617">
            <v>19288</v>
          </cell>
        </row>
        <row r="618">
          <cell r="A618" t="str">
            <v>40061037</v>
          </cell>
          <cell r="B618" t="str">
            <v>ELECTRICTY-GEN SURGERY</v>
          </cell>
          <cell r="C618">
            <v>4460.12</v>
          </cell>
        </row>
        <row r="619">
          <cell r="A619" t="str">
            <v>40061041</v>
          </cell>
          <cell r="B619" t="str">
            <v>ELECTRICITY-LAB</v>
          </cell>
          <cell r="C619">
            <v>1279.68</v>
          </cell>
        </row>
        <row r="620">
          <cell r="A620" t="str">
            <v>40061049</v>
          </cell>
          <cell r="B620" t="str">
            <v>ELECTRICITY-PT</v>
          </cell>
          <cell r="C620">
            <v>10396.700000000001</v>
          </cell>
        </row>
        <row r="621">
          <cell r="A621" t="str">
            <v>40061073</v>
          </cell>
          <cell r="B621" t="str">
            <v>ELECTRICITY-SPFLD ADULT DAY</v>
          </cell>
          <cell r="C621">
            <v>11895.87</v>
          </cell>
        </row>
        <row r="622">
          <cell r="A622" t="str">
            <v>40061075</v>
          </cell>
          <cell r="B622" t="str">
            <v>ELECTRICITY-BELLOWS FALLS</v>
          </cell>
          <cell r="C622">
            <v>23785.439999999999</v>
          </cell>
        </row>
        <row r="623">
          <cell r="A623" t="str">
            <v>40061083</v>
          </cell>
          <cell r="B623" t="str">
            <v>ELECTRICITY-PLANT MAINTENANCE</v>
          </cell>
          <cell r="C623">
            <v>353633.76</v>
          </cell>
        </row>
        <row r="624">
          <cell r="A624" t="str">
            <v>40061090</v>
          </cell>
          <cell r="B624" t="str">
            <v>ELECTRICITY</v>
          </cell>
          <cell r="C624">
            <v>3282.69</v>
          </cell>
        </row>
        <row r="625">
          <cell r="A625" t="str">
            <v>40062018</v>
          </cell>
          <cell r="B625" t="str">
            <v>FUEL/WINDHAM CTR</v>
          </cell>
          <cell r="C625">
            <v>1671.89</v>
          </cell>
        </row>
        <row r="626">
          <cell r="A626" t="str">
            <v>40062041</v>
          </cell>
          <cell r="B626" t="str">
            <v>FUEL-LAB</v>
          </cell>
          <cell r="C626">
            <v>526.66999999999996</v>
          </cell>
        </row>
        <row r="627">
          <cell r="A627" t="str">
            <v>40062049</v>
          </cell>
          <cell r="B627" t="str">
            <v>FUEL-PT</v>
          </cell>
          <cell r="C627">
            <v>4278.99</v>
          </cell>
        </row>
        <row r="628">
          <cell r="A628" t="str">
            <v>40062073</v>
          </cell>
          <cell r="B628" t="str">
            <v>FUEL-SPFLD ADULT DAYCARE</v>
          </cell>
          <cell r="C628">
            <v>10689.88</v>
          </cell>
        </row>
        <row r="629">
          <cell r="A629" t="str">
            <v>40062075</v>
          </cell>
          <cell r="B629" t="str">
            <v>FUEL BELLOWS FALLS LOCATION</v>
          </cell>
          <cell r="C629">
            <v>48000</v>
          </cell>
        </row>
        <row r="630">
          <cell r="A630" t="str">
            <v>40062083</v>
          </cell>
          <cell r="B630" t="str">
            <v>FUEL-PLANT MAINTENANCE</v>
          </cell>
          <cell r="C630">
            <v>301212.03000000003</v>
          </cell>
        </row>
        <row r="631">
          <cell r="A631" t="str">
            <v>40062090</v>
          </cell>
          <cell r="B631" t="str">
            <v>FUEL-PFS</v>
          </cell>
          <cell r="C631">
            <v>1351.06</v>
          </cell>
        </row>
        <row r="632">
          <cell r="A632" t="str">
            <v>40063075</v>
          </cell>
          <cell r="B632" t="str">
            <v>SEWER/WATER BELLOWS FALLS</v>
          </cell>
          <cell r="C632">
            <v>6000</v>
          </cell>
        </row>
        <row r="633">
          <cell r="A633" t="str">
            <v>40063083</v>
          </cell>
          <cell r="B633" t="str">
            <v>WATER-PLANT MAINTENANCE</v>
          </cell>
          <cell r="C633">
            <v>67177.509999999995</v>
          </cell>
        </row>
        <row r="634">
          <cell r="A634" t="str">
            <v>40064015</v>
          </cell>
          <cell r="B634" t="str">
            <v>DISPOSAL SERVICE-ENT</v>
          </cell>
          <cell r="C634">
            <v>949.15</v>
          </cell>
        </row>
        <row r="635">
          <cell r="A635" t="str">
            <v>40064017</v>
          </cell>
          <cell r="B635" t="str">
            <v>DISPOSAL SERVICE-CVOSM</v>
          </cell>
          <cell r="C635">
            <v>2674.44</v>
          </cell>
        </row>
        <row r="636">
          <cell r="A636" t="str">
            <v>40064037</v>
          </cell>
          <cell r="B636" t="str">
            <v>DISPOSAL SERV/GEN SURG</v>
          </cell>
          <cell r="C636">
            <v>712</v>
          </cell>
        </row>
        <row r="637">
          <cell r="A637" t="str">
            <v>40064041</v>
          </cell>
          <cell r="B637" t="str">
            <v>DISPOSAL SERV-LAB</v>
          </cell>
          <cell r="C637">
            <v>2114.69</v>
          </cell>
        </row>
        <row r="638">
          <cell r="A638" t="str">
            <v>40064047</v>
          </cell>
          <cell r="B638" t="str">
            <v>DISPOSAL SERVICES/PHARM</v>
          </cell>
          <cell r="C638">
            <v>2018.25</v>
          </cell>
        </row>
        <row r="639">
          <cell r="A639" t="str">
            <v>40064073</v>
          </cell>
          <cell r="B639" t="str">
            <v>DISPOSAL SERV-ADS</v>
          </cell>
          <cell r="C639">
            <v>2279</v>
          </cell>
        </row>
        <row r="640">
          <cell r="A640" t="str">
            <v>40064083</v>
          </cell>
          <cell r="B640" t="str">
            <v>DISPOSAL SERVICE-PLANT MAIN.</v>
          </cell>
          <cell r="C640">
            <v>75103.649999999994</v>
          </cell>
        </row>
        <row r="641">
          <cell r="A641" t="str">
            <v>40065015</v>
          </cell>
          <cell r="B641" t="str">
            <v>TELEPHONE - ENT</v>
          </cell>
          <cell r="C641">
            <v>1860</v>
          </cell>
        </row>
        <row r="642">
          <cell r="A642" t="str">
            <v>40065017</v>
          </cell>
          <cell r="B642" t="str">
            <v>TELEPHONE-CVOSM</v>
          </cell>
          <cell r="C642">
            <v>6784.43</v>
          </cell>
        </row>
        <row r="643">
          <cell r="A643" t="str">
            <v>40065018</v>
          </cell>
          <cell r="B643" t="str">
            <v>TELEPHONE - PSYCH UNIT</v>
          </cell>
          <cell r="C643">
            <v>1682.91</v>
          </cell>
        </row>
        <row r="644">
          <cell r="A644" t="str">
            <v>40065037</v>
          </cell>
          <cell r="B644" t="str">
            <v>TELEPHONE-GEN SURGERY</v>
          </cell>
          <cell r="C644">
            <v>3480.33</v>
          </cell>
        </row>
        <row r="645">
          <cell r="A645" t="str">
            <v>40065063</v>
          </cell>
          <cell r="B645" t="str">
            <v>TELEPHONE/INFO DESK</v>
          </cell>
          <cell r="C645">
            <v>471.23</v>
          </cell>
        </row>
        <row r="646">
          <cell r="A646" t="str">
            <v>40065066</v>
          </cell>
          <cell r="B646" t="str">
            <v>TELEPHONE/TELEGRAPH-TELEPHONE</v>
          </cell>
          <cell r="C646">
            <v>84224.86</v>
          </cell>
        </row>
        <row r="647">
          <cell r="A647" t="str">
            <v>40065073</v>
          </cell>
          <cell r="B647" t="str">
            <v>Telephone Spfld Adult Daycare</v>
          </cell>
          <cell r="C647">
            <v>3495.02</v>
          </cell>
        </row>
        <row r="648">
          <cell r="A648" t="str">
            <v>40065083</v>
          </cell>
          <cell r="B648" t="str">
            <v>TELEPHONE/TELEGRAPH-PLANT MAIN</v>
          </cell>
          <cell r="C648">
            <v>3141.64</v>
          </cell>
        </row>
        <row r="649">
          <cell r="A649" t="str">
            <v>40066009</v>
          </cell>
          <cell r="B649" t="str">
            <v>TEMP DIRECT EXPENSE</v>
          </cell>
          <cell r="C649">
            <v>23761.5</v>
          </cell>
        </row>
        <row r="650">
          <cell r="A650" t="str">
            <v>40066023</v>
          </cell>
          <cell r="B650" t="str">
            <v>TEMP DIRECT</v>
          </cell>
          <cell r="C650">
            <v>35529.620000000003</v>
          </cell>
        </row>
        <row r="651">
          <cell r="A651" t="str">
            <v>40066041</v>
          </cell>
          <cell r="B651" t="str">
            <v>TEMP DIRECT</v>
          </cell>
          <cell r="C651">
            <v>57750</v>
          </cell>
        </row>
        <row r="652">
          <cell r="A652" t="str">
            <v>40066044</v>
          </cell>
          <cell r="B652" t="str">
            <v>TEMP DIRECT EXPENSE</v>
          </cell>
          <cell r="C652">
            <v>8486.32</v>
          </cell>
        </row>
        <row r="653">
          <cell r="A653" t="str">
            <v>40066049</v>
          </cell>
          <cell r="B653" t="str">
            <v>TEMP DIRECT-PT</v>
          </cell>
          <cell r="C653">
            <v>169566.22</v>
          </cell>
        </row>
        <row r="654">
          <cell r="A654" t="str">
            <v>40072008</v>
          </cell>
          <cell r="B654" t="str">
            <v>MAINT &amp; REPAIRS-PAT CARE SVCS</v>
          </cell>
          <cell r="C654">
            <v>16</v>
          </cell>
        </row>
        <row r="655">
          <cell r="A655" t="str">
            <v>40072009</v>
          </cell>
          <cell r="B655" t="str">
            <v>MAIN/REPAIRS-MED/SURG I</v>
          </cell>
          <cell r="C655">
            <v>5833</v>
          </cell>
        </row>
        <row r="656">
          <cell r="A656" t="str">
            <v>40072013</v>
          </cell>
          <cell r="B656" t="str">
            <v>MAINT+ REPAIRS-CHILDBIRTH</v>
          </cell>
          <cell r="C656">
            <v>2150</v>
          </cell>
        </row>
        <row r="657">
          <cell r="A657" t="str">
            <v>40072015</v>
          </cell>
          <cell r="B657" t="str">
            <v>MAINT &amp; REPAIRS - ENT</v>
          </cell>
          <cell r="C657">
            <v>442.86</v>
          </cell>
        </row>
        <row r="658">
          <cell r="A658" t="str">
            <v>40072017</v>
          </cell>
          <cell r="B658" t="str">
            <v>MAINT &amp; REPAIRS-CVOSM</v>
          </cell>
          <cell r="C658">
            <v>51328.45</v>
          </cell>
        </row>
        <row r="659">
          <cell r="A659" t="str">
            <v>40072018</v>
          </cell>
          <cell r="B659" t="str">
            <v>MAINT &amp; RPR,EQUIP-WINDHAM</v>
          </cell>
          <cell r="C659">
            <v>9686.19</v>
          </cell>
        </row>
        <row r="660">
          <cell r="A660" t="str">
            <v>40072020</v>
          </cell>
          <cell r="B660" t="str">
            <v>MAIN. &amp; REPAIR - MAMMO</v>
          </cell>
          <cell r="C660">
            <v>25744.32</v>
          </cell>
        </row>
        <row r="661">
          <cell r="A661" t="str">
            <v>40072021</v>
          </cell>
          <cell r="B661" t="str">
            <v>MAINT + REPAIRS - OR</v>
          </cell>
          <cell r="C661">
            <v>41736.9</v>
          </cell>
        </row>
        <row r="662">
          <cell r="A662" t="str">
            <v>40072022</v>
          </cell>
          <cell r="B662" t="str">
            <v>MAINT &amp; REPAIRS-RECOVERY</v>
          </cell>
          <cell r="C662">
            <v>1317</v>
          </cell>
        </row>
        <row r="663">
          <cell r="A663" t="str">
            <v>40072023</v>
          </cell>
          <cell r="B663" t="str">
            <v>MAINT. + REPAIRS-EMERGENCY SVC</v>
          </cell>
          <cell r="C663">
            <v>6109.58</v>
          </cell>
        </row>
        <row r="664">
          <cell r="A664" t="str">
            <v>40072024</v>
          </cell>
          <cell r="B664" t="str">
            <v>MAINT + REPAIRS-ONE DAY SURGRY</v>
          </cell>
          <cell r="C664">
            <v>445</v>
          </cell>
        </row>
        <row r="665">
          <cell r="A665" t="str">
            <v>40072027</v>
          </cell>
          <cell r="B665" t="str">
            <v>MAINT &amp; REPAIRS-CENTRAL SVC</v>
          </cell>
          <cell r="C665">
            <v>55.27</v>
          </cell>
        </row>
        <row r="666">
          <cell r="A666" t="str">
            <v>40072028</v>
          </cell>
          <cell r="B666" t="str">
            <v>MAINT.&amp; REPAIRS-SPEC. PROC.</v>
          </cell>
          <cell r="C666">
            <v>3819.5</v>
          </cell>
        </row>
        <row r="667">
          <cell r="A667" t="str">
            <v>40072029</v>
          </cell>
          <cell r="B667" t="str">
            <v>MAINT &amp; REPAIRS-SPEC SERVICES</v>
          </cell>
          <cell r="C667">
            <v>1196</v>
          </cell>
        </row>
        <row r="668">
          <cell r="A668" t="str">
            <v>40072037</v>
          </cell>
          <cell r="B668" t="str">
            <v>MAIN &amp; REPAIRS-SURGICAL</v>
          </cell>
          <cell r="C668">
            <v>329.56</v>
          </cell>
        </row>
        <row r="669">
          <cell r="A669" t="str">
            <v>40072040</v>
          </cell>
          <cell r="B669" t="str">
            <v>MAINT &amp; REPAIR-ULTRASOUND</v>
          </cell>
          <cell r="C669">
            <v>1003.31</v>
          </cell>
        </row>
        <row r="670">
          <cell r="A670" t="str">
            <v>40072041</v>
          </cell>
          <cell r="B670" t="str">
            <v>MAINT. &amp; REPAIRS-LAB-CLIN</v>
          </cell>
          <cell r="C670">
            <v>27237.33</v>
          </cell>
        </row>
        <row r="671">
          <cell r="A671" t="str">
            <v>40072044</v>
          </cell>
          <cell r="B671" t="str">
            <v>MAINT + REPAIRS-RADIOLOGY</v>
          </cell>
          <cell r="C671">
            <v>299044.11</v>
          </cell>
        </row>
        <row r="672">
          <cell r="A672" t="str">
            <v>40072045</v>
          </cell>
          <cell r="B672" t="str">
            <v>MAIN &amp; REPAIR-CAT SCAN</v>
          </cell>
          <cell r="C672">
            <v>146767.85999999999</v>
          </cell>
        </row>
        <row r="673">
          <cell r="A673" t="str">
            <v>40072047</v>
          </cell>
          <cell r="B673" t="str">
            <v>MAINT.+ REPAIRS - PHARMACY</v>
          </cell>
          <cell r="C673">
            <v>5729.5</v>
          </cell>
        </row>
        <row r="674">
          <cell r="A674" t="str">
            <v>40072048</v>
          </cell>
          <cell r="B674" t="str">
            <v>MAINT + REPAIRS-ANESTHESIOLOGY</v>
          </cell>
          <cell r="C674">
            <v>1869</v>
          </cell>
        </row>
        <row r="675">
          <cell r="A675" t="str">
            <v>40072055</v>
          </cell>
          <cell r="B675" t="str">
            <v>MAINTENANCE &amp; REPAIR</v>
          </cell>
          <cell r="C675">
            <v>24035.21</v>
          </cell>
        </row>
        <row r="676">
          <cell r="A676" t="str">
            <v>40072057</v>
          </cell>
          <cell r="B676" t="str">
            <v>MAINT + REPAIRS-MEDICAL REC</v>
          </cell>
          <cell r="C676">
            <v>8327.75</v>
          </cell>
        </row>
        <row r="677">
          <cell r="A677" t="str">
            <v>40072060</v>
          </cell>
          <cell r="B677" t="str">
            <v>MAINT + REPAIRS-ADM AND GEN</v>
          </cell>
          <cell r="C677">
            <v>20.69</v>
          </cell>
        </row>
        <row r="678">
          <cell r="A678" t="str">
            <v>40072064</v>
          </cell>
          <cell r="B678" t="str">
            <v>MAINT + REPAIRS-PUR &amp; STORES</v>
          </cell>
          <cell r="C678">
            <v>1547</v>
          </cell>
        </row>
        <row r="679">
          <cell r="A679" t="str">
            <v>40072065</v>
          </cell>
          <cell r="B679" t="str">
            <v>MAINT + REPAIRS-PUB REL</v>
          </cell>
          <cell r="C679">
            <v>21.2</v>
          </cell>
        </row>
        <row r="680">
          <cell r="A680" t="str">
            <v>40072068</v>
          </cell>
          <cell r="B680" t="str">
            <v>MAINT + REPAIRS-PRINTING</v>
          </cell>
          <cell r="C680">
            <v>4114.09</v>
          </cell>
        </row>
        <row r="681">
          <cell r="A681" t="str">
            <v>40072069</v>
          </cell>
          <cell r="B681" t="str">
            <v>MAINT &amp; REPAIRS</v>
          </cell>
          <cell r="C681">
            <v>8713.5499999999993</v>
          </cell>
        </row>
        <row r="682">
          <cell r="A682" t="str">
            <v>40072073</v>
          </cell>
          <cell r="B682" t="str">
            <v>MAINT/REPAIRS-SPFLD DAYCARE</v>
          </cell>
          <cell r="C682">
            <v>1549.05</v>
          </cell>
        </row>
        <row r="683">
          <cell r="A683" t="str">
            <v>40072080</v>
          </cell>
          <cell r="B683" t="str">
            <v>MAINT + REPAIRS-DIETARY SERVIC</v>
          </cell>
          <cell r="C683">
            <v>1497.04</v>
          </cell>
        </row>
        <row r="684">
          <cell r="A684" t="str">
            <v>40072083</v>
          </cell>
          <cell r="B684" t="str">
            <v>MAINT &amp; REPAIRS-PLANT MAIN.</v>
          </cell>
          <cell r="C684">
            <v>70417.27</v>
          </cell>
        </row>
        <row r="685">
          <cell r="A685" t="str">
            <v>40072085</v>
          </cell>
          <cell r="B685" t="str">
            <v>MAINT + REPAIRS-HSKP SERVICES</v>
          </cell>
          <cell r="C685">
            <v>2461.46</v>
          </cell>
        </row>
        <row r="686">
          <cell r="A686" t="str">
            <v>40072089</v>
          </cell>
          <cell r="B686" t="str">
            <v>MAINT + REPAIRS-OUTPATIENT REG</v>
          </cell>
          <cell r="C686">
            <v>298.98</v>
          </cell>
        </row>
        <row r="687">
          <cell r="A687" t="str">
            <v>40072090</v>
          </cell>
          <cell r="B687" t="str">
            <v>MAINT + REPAIRS-PATIENT ACCT</v>
          </cell>
          <cell r="C687">
            <v>701.73</v>
          </cell>
        </row>
        <row r="688">
          <cell r="A688" t="str">
            <v>40072091</v>
          </cell>
          <cell r="B688" t="str">
            <v>MAINT + REPAIRS-DATA PROCESS</v>
          </cell>
          <cell r="C688">
            <v>5303.71</v>
          </cell>
        </row>
        <row r="689">
          <cell r="A689" t="str">
            <v>40072092</v>
          </cell>
          <cell r="B689" t="str">
            <v>MAINT + REPAIRS-GENERAL ACCT</v>
          </cell>
          <cell r="C689">
            <v>1650</v>
          </cell>
        </row>
        <row r="690">
          <cell r="A690" t="str">
            <v>40074017</v>
          </cell>
          <cell r="B690" t="str">
            <v>LAUNDRY &amp; LINEN-CVOSM</v>
          </cell>
          <cell r="C690">
            <v>440.38</v>
          </cell>
        </row>
        <row r="691">
          <cell r="A691" t="str">
            <v>40074049</v>
          </cell>
          <cell r="B691" t="str">
            <v>LAUNDRY/LINEN-PT</v>
          </cell>
          <cell r="C691">
            <v>50.95</v>
          </cell>
        </row>
        <row r="692">
          <cell r="A692" t="str">
            <v>40074055</v>
          </cell>
          <cell r="B692" t="str">
            <v>LAUNDRY/LINEN CODING</v>
          </cell>
          <cell r="C692">
            <v>1059.8900000000001</v>
          </cell>
        </row>
        <row r="693">
          <cell r="A693" t="str">
            <v>40074084</v>
          </cell>
          <cell r="B693" t="str">
            <v>LAUNDRY/LINEN-PT BF</v>
          </cell>
          <cell r="C693">
            <v>532.48</v>
          </cell>
        </row>
        <row r="694">
          <cell r="A694" t="str">
            <v>40074086</v>
          </cell>
          <cell r="B694" t="str">
            <v>LAUNDRY + LINEN--LAUND &amp; LINEN</v>
          </cell>
          <cell r="C694">
            <v>126458.75</v>
          </cell>
        </row>
        <row r="695">
          <cell r="A695" t="str">
            <v>40075047</v>
          </cell>
          <cell r="B695" t="str">
            <v>DATA PROCESSING-PHARMACY</v>
          </cell>
          <cell r="C695">
            <v>2039</v>
          </cell>
        </row>
        <row r="696">
          <cell r="A696" t="str">
            <v>40075057</v>
          </cell>
          <cell r="B696" t="str">
            <v>DATA PROCESSING-MEDICAL REC</v>
          </cell>
          <cell r="C696">
            <v>3185.3</v>
          </cell>
        </row>
        <row r="697">
          <cell r="A697" t="str">
            <v>40075062</v>
          </cell>
          <cell r="B697" t="str">
            <v>DATA PROCESSING-QUALITY ASSURA</v>
          </cell>
          <cell r="C697">
            <v>71126.53</v>
          </cell>
        </row>
        <row r="698">
          <cell r="A698" t="str">
            <v>40075090</v>
          </cell>
          <cell r="B698" t="str">
            <v>DATA PROCESSING PAT ACCTG</v>
          </cell>
          <cell r="C698">
            <v>28286.6</v>
          </cell>
        </row>
        <row r="699">
          <cell r="A699" t="str">
            <v>40075092</v>
          </cell>
          <cell r="B699" t="str">
            <v>DATA PROCESSING-GENERAL ACCT</v>
          </cell>
          <cell r="C699">
            <v>21828</v>
          </cell>
        </row>
        <row r="700">
          <cell r="A700" t="str">
            <v>40076015</v>
          </cell>
          <cell r="B700" t="str">
            <v>MGT &amp; CONTRACT FEES - ENT</v>
          </cell>
          <cell r="C700">
            <v>22800</v>
          </cell>
        </row>
        <row r="701">
          <cell r="A701" t="str">
            <v>40076017</v>
          </cell>
          <cell r="B701" t="str">
            <v>MGT+ CONTRACTED SER-CVOSM</v>
          </cell>
          <cell r="C701">
            <v>67825</v>
          </cell>
        </row>
        <row r="702">
          <cell r="A702" t="str">
            <v>40076018</v>
          </cell>
          <cell r="B702" t="str">
            <v>MGMT &amp; CNTRCT SRV-WINDHAM</v>
          </cell>
          <cell r="C702">
            <v>41474.370000000003</v>
          </cell>
        </row>
        <row r="703">
          <cell r="A703" t="str">
            <v>40076021</v>
          </cell>
          <cell r="B703" t="str">
            <v>MAN + CONTRACTED SER - OR</v>
          </cell>
          <cell r="C703">
            <v>1936.35</v>
          </cell>
        </row>
        <row r="704">
          <cell r="A704" t="str">
            <v>40076023</v>
          </cell>
          <cell r="B704" t="str">
            <v>MAN + CONTRACTED SER-EMERG SVC</v>
          </cell>
          <cell r="C704">
            <v>3325167.82</v>
          </cell>
        </row>
        <row r="705">
          <cell r="A705" t="str">
            <v>40076037</v>
          </cell>
          <cell r="B705" t="str">
            <v>MGMT &amp; CONTRACT FEES-SURGICAL</v>
          </cell>
          <cell r="C705">
            <v>24000</v>
          </cell>
        </row>
        <row r="706">
          <cell r="A706" t="str">
            <v>40076040</v>
          </cell>
          <cell r="B706" t="str">
            <v>MGMT &amp; CNTRCT SRV-ULTRASOUND</v>
          </cell>
          <cell r="C706">
            <v>19250</v>
          </cell>
        </row>
        <row r="707">
          <cell r="A707" t="str">
            <v>40076041</v>
          </cell>
          <cell r="B707" t="str">
            <v>MAN &amp; CONTRACTED SEV-LAB-CLIN</v>
          </cell>
          <cell r="C707">
            <v>37990.79</v>
          </cell>
        </row>
        <row r="708">
          <cell r="A708" t="str">
            <v>40076044</v>
          </cell>
          <cell r="B708" t="str">
            <v>MAN + CONTRACTED SEV-RADIOLOGY</v>
          </cell>
          <cell r="C708">
            <v>401555.61</v>
          </cell>
        </row>
        <row r="709">
          <cell r="A709" t="str">
            <v>40076045</v>
          </cell>
          <cell r="B709" t="str">
            <v>MAN &amp; CONTRACTED SEV-CAT SCAN</v>
          </cell>
          <cell r="C709">
            <v>10083.35</v>
          </cell>
        </row>
        <row r="710">
          <cell r="A710" t="str">
            <v>40076046</v>
          </cell>
          <cell r="B710" t="str">
            <v>MAN + CONTRACTED SEV-NUC MED</v>
          </cell>
          <cell r="C710">
            <v>125</v>
          </cell>
        </row>
        <row r="711">
          <cell r="A711" t="str">
            <v>40076047</v>
          </cell>
          <cell r="B711" t="str">
            <v>MAN + CONTRACTED SEV-PHARMACY</v>
          </cell>
          <cell r="C711">
            <v>19521.96</v>
          </cell>
        </row>
        <row r="712">
          <cell r="A712" t="str">
            <v>40076050</v>
          </cell>
          <cell r="B712" t="str">
            <v>MAN + CONTRACTED SEV-RESP THPY</v>
          </cell>
          <cell r="C712">
            <v>3750</v>
          </cell>
        </row>
        <row r="713">
          <cell r="A713" t="str">
            <v>40076055</v>
          </cell>
          <cell r="B713" t="str">
            <v>MANAGEMENT &amp; CONTRACTED SERV</v>
          </cell>
          <cell r="C713">
            <v>3156</v>
          </cell>
        </row>
        <row r="714">
          <cell r="A714" t="str">
            <v>40076057</v>
          </cell>
          <cell r="B714" t="str">
            <v>MAN + CONTRACTED SER-MED REC</v>
          </cell>
          <cell r="C714">
            <v>440</v>
          </cell>
        </row>
        <row r="715">
          <cell r="A715" t="str">
            <v>40076058</v>
          </cell>
          <cell r="B715" t="str">
            <v>MAN &amp; CONTRACTED SER-ANES.</v>
          </cell>
          <cell r="C715">
            <v>32400</v>
          </cell>
        </row>
        <row r="716">
          <cell r="A716" t="str">
            <v>40076060</v>
          </cell>
          <cell r="B716" t="str">
            <v>MAN + CONTRACTED SEV-ADM &amp; GEN</v>
          </cell>
          <cell r="C716">
            <v>1963.8</v>
          </cell>
        </row>
        <row r="717">
          <cell r="A717" t="str">
            <v>40076061</v>
          </cell>
          <cell r="B717" t="str">
            <v>MAN + CONTRACTED SEV-PERSONNEL</v>
          </cell>
          <cell r="C717">
            <v>11341.76</v>
          </cell>
        </row>
        <row r="718">
          <cell r="A718" t="str">
            <v>40076073</v>
          </cell>
          <cell r="B718" t="str">
            <v>MGMNT/CONT SVCS - SPFLD ADULT</v>
          </cell>
          <cell r="C718">
            <v>950</v>
          </cell>
        </row>
        <row r="719">
          <cell r="A719" t="str">
            <v>40076080</v>
          </cell>
          <cell r="B719" t="str">
            <v>MAN + CONTRACTED SER-DIETARY</v>
          </cell>
          <cell r="C719">
            <v>1788.75</v>
          </cell>
        </row>
        <row r="720">
          <cell r="A720" t="str">
            <v>40076083</v>
          </cell>
          <cell r="B720" t="str">
            <v>MAN + CONTRACTED SER-PLANT MNT</v>
          </cell>
          <cell r="C720">
            <v>131884.03</v>
          </cell>
        </row>
        <row r="721">
          <cell r="A721" t="str">
            <v>40076090</v>
          </cell>
          <cell r="B721" t="str">
            <v>MAN + CONTRACTED SER-PAT ACCT</v>
          </cell>
          <cell r="C721">
            <v>5461.37</v>
          </cell>
        </row>
        <row r="722">
          <cell r="A722" t="str">
            <v>40076091</v>
          </cell>
          <cell r="B722" t="str">
            <v>MAN + CONTRACTED SEV-DATA PROC</v>
          </cell>
          <cell r="C722">
            <v>384359.61</v>
          </cell>
        </row>
        <row r="723">
          <cell r="A723" t="str">
            <v>40076092</v>
          </cell>
          <cell r="B723" t="str">
            <v>MAN + CONTRACTED SEV-GEN ACCT</v>
          </cell>
          <cell r="C723">
            <v>1250</v>
          </cell>
        </row>
        <row r="724">
          <cell r="A724" t="str">
            <v>40076096</v>
          </cell>
          <cell r="B724" t="str">
            <v>MGMT &amp; CNTRCT SVCS-HOSPITALIST</v>
          </cell>
          <cell r="C724">
            <v>42000</v>
          </cell>
        </row>
        <row r="725">
          <cell r="A725" t="str">
            <v>40077090</v>
          </cell>
          <cell r="B725" t="str">
            <v>COLLECTION AGENCY</v>
          </cell>
          <cell r="C725">
            <v>94377.22</v>
          </cell>
        </row>
        <row r="726">
          <cell r="A726" t="str">
            <v>40079008</v>
          </cell>
          <cell r="B726" t="str">
            <v>OTHER PURCH SVCS-PAT CARE SVCS</v>
          </cell>
          <cell r="C726">
            <v>150</v>
          </cell>
        </row>
        <row r="727">
          <cell r="A727" t="str">
            <v>40079009</v>
          </cell>
          <cell r="B727" t="str">
            <v>OTHER PURCHASED SERV-MSU</v>
          </cell>
          <cell r="C727">
            <v>21208.36</v>
          </cell>
        </row>
        <row r="728">
          <cell r="A728" t="str">
            <v>40079013</v>
          </cell>
          <cell r="B728" t="str">
            <v>OTHER PURCHASED SERV-CHILDBIRT</v>
          </cell>
          <cell r="C728">
            <v>22922.5</v>
          </cell>
        </row>
        <row r="729">
          <cell r="A729" t="str">
            <v>40079015</v>
          </cell>
          <cell r="B729" t="str">
            <v>OTHER PURCHASED SERV - ENT</v>
          </cell>
          <cell r="C729">
            <v>24281.57</v>
          </cell>
        </row>
        <row r="730">
          <cell r="A730" t="str">
            <v>40079017</v>
          </cell>
          <cell r="B730" t="str">
            <v>OTHER PURCHASED SERV-CVOSM</v>
          </cell>
          <cell r="C730">
            <v>29896.47</v>
          </cell>
        </row>
        <row r="731">
          <cell r="A731" t="str">
            <v>40079018</v>
          </cell>
          <cell r="B731" t="str">
            <v>OTHER PURCH SERV-RMH-PSYCH</v>
          </cell>
          <cell r="C731">
            <v>8024.69</v>
          </cell>
        </row>
        <row r="732">
          <cell r="A732" t="str">
            <v>40079020</v>
          </cell>
          <cell r="B732" t="str">
            <v>OTHER PURCHASED SERV. - MAMMO</v>
          </cell>
          <cell r="C732">
            <v>26431.96</v>
          </cell>
        </row>
        <row r="733">
          <cell r="A733" t="str">
            <v>40079021</v>
          </cell>
          <cell r="B733" t="str">
            <v>OTHER PURCHASED SERV - OR</v>
          </cell>
          <cell r="C733">
            <v>24305.49</v>
          </cell>
        </row>
        <row r="734">
          <cell r="A734" t="str">
            <v>40079023</v>
          </cell>
          <cell r="B734" t="str">
            <v>OTHER PURCHASED SVC-EMERG.SVC.</v>
          </cell>
          <cell r="C734">
            <v>3692.5</v>
          </cell>
        </row>
        <row r="735">
          <cell r="A735" t="str">
            <v>40079029</v>
          </cell>
          <cell r="B735" t="str">
            <v>OTHER PURCH. SERV-SP SERVICES</v>
          </cell>
          <cell r="C735">
            <v>88</v>
          </cell>
        </row>
        <row r="736">
          <cell r="A736" t="str">
            <v>40079036</v>
          </cell>
          <cell r="B736" t="str">
            <v>OTHER PURCHASED - MRI</v>
          </cell>
          <cell r="C736">
            <v>445146.62</v>
          </cell>
        </row>
        <row r="737">
          <cell r="A737" t="str">
            <v>40079037</v>
          </cell>
          <cell r="B737" t="str">
            <v>OTHER PURCH SVCS-SURGICAL</v>
          </cell>
          <cell r="C737">
            <v>11565.94</v>
          </cell>
        </row>
        <row r="738">
          <cell r="A738" t="str">
            <v>40079039</v>
          </cell>
          <cell r="B738" t="str">
            <v>OTHER PURCHASED SVCS-SECURITY</v>
          </cell>
          <cell r="C738">
            <v>159891.85</v>
          </cell>
        </row>
        <row r="739">
          <cell r="A739" t="str">
            <v>40079040</v>
          </cell>
          <cell r="B739" t="str">
            <v>OTHER PURCHASED SERV-ULTRASND</v>
          </cell>
          <cell r="C739">
            <v>235560</v>
          </cell>
        </row>
        <row r="740">
          <cell r="A740" t="str">
            <v>40079041</v>
          </cell>
          <cell r="B740" t="str">
            <v>OTHER PURCHASED SERV-LAB-CLIN</v>
          </cell>
          <cell r="C740">
            <v>788821.86</v>
          </cell>
        </row>
        <row r="741">
          <cell r="A741" t="str">
            <v>40079043</v>
          </cell>
          <cell r="B741" t="str">
            <v>OTHER PURCHASED SERV/ELECTROCA</v>
          </cell>
          <cell r="C741">
            <v>843</v>
          </cell>
        </row>
        <row r="742">
          <cell r="A742" t="str">
            <v>40079044</v>
          </cell>
          <cell r="B742" t="str">
            <v>OTHER PURCHASED SERV-RADIOLOGY</v>
          </cell>
          <cell r="C742">
            <v>15340.15</v>
          </cell>
        </row>
        <row r="743">
          <cell r="A743" t="str">
            <v>40079045</v>
          </cell>
          <cell r="B743" t="str">
            <v>OTHER PURCHASED SERV-CAT SCAN</v>
          </cell>
          <cell r="C743">
            <v>106143.12</v>
          </cell>
        </row>
        <row r="744">
          <cell r="A744" t="str">
            <v>40079046</v>
          </cell>
          <cell r="B744" t="str">
            <v>OTHER PURCHASED SERV-NUC MED</v>
          </cell>
          <cell r="C744">
            <v>1666.66</v>
          </cell>
        </row>
        <row r="745">
          <cell r="A745" t="str">
            <v>40079047</v>
          </cell>
          <cell r="B745" t="str">
            <v>OTHER PURCHASED SERV-PHARMACY</v>
          </cell>
          <cell r="C745">
            <v>165346.82999999999</v>
          </cell>
        </row>
        <row r="746">
          <cell r="A746" t="str">
            <v>40079049</v>
          </cell>
          <cell r="B746" t="str">
            <v>OTHER PURCHASED SERV-PHY THPY</v>
          </cell>
          <cell r="C746">
            <v>78616.460000000006</v>
          </cell>
        </row>
        <row r="747">
          <cell r="A747" t="str">
            <v>40079050</v>
          </cell>
          <cell r="B747" t="str">
            <v>OTHER PURCHASED SERV-RESP THPY</v>
          </cell>
          <cell r="C747">
            <v>15840</v>
          </cell>
        </row>
        <row r="748">
          <cell r="A748" t="str">
            <v>40079055</v>
          </cell>
          <cell r="B748" t="str">
            <v>PURCHASED SERVICE</v>
          </cell>
          <cell r="C748">
            <v>7603.25</v>
          </cell>
        </row>
        <row r="749">
          <cell r="A749" t="str">
            <v>40079057</v>
          </cell>
          <cell r="B749" t="str">
            <v>OTHER PURCHASED SERV-MED REC</v>
          </cell>
          <cell r="C749">
            <v>153950.41</v>
          </cell>
        </row>
        <row r="750">
          <cell r="A750" t="str">
            <v>40079060</v>
          </cell>
          <cell r="B750" t="str">
            <v>OTHER PURCHASED SERV-ADM &amp; GEN</v>
          </cell>
          <cell r="C750">
            <v>3750</v>
          </cell>
        </row>
        <row r="751">
          <cell r="A751" t="str">
            <v>40079062</v>
          </cell>
          <cell r="B751" t="str">
            <v>OTHER PURCHASED SERV-QUALITY A</v>
          </cell>
          <cell r="C751">
            <v>34432.25</v>
          </cell>
        </row>
        <row r="752">
          <cell r="A752" t="str">
            <v>40079069</v>
          </cell>
          <cell r="B752" t="str">
            <v>OTHER PURCHASED SERV - GOVN BD</v>
          </cell>
          <cell r="C752">
            <v>150</v>
          </cell>
        </row>
        <row r="753">
          <cell r="A753" t="str">
            <v>40079073</v>
          </cell>
          <cell r="B753" t="str">
            <v>OTHER PURCHASED SVCS - SPFLD A</v>
          </cell>
          <cell r="C753">
            <v>38406.69</v>
          </cell>
        </row>
        <row r="754">
          <cell r="A754" t="str">
            <v>40079083</v>
          </cell>
          <cell r="B754" t="str">
            <v>OTHER PURCHASED SERV-PLANT MNT</v>
          </cell>
          <cell r="C754">
            <v>302579.08</v>
          </cell>
        </row>
        <row r="755">
          <cell r="A755" t="str">
            <v>40079084</v>
          </cell>
          <cell r="B755" t="str">
            <v>OTHER PURCH SRV-RMH-P.T.</v>
          </cell>
          <cell r="C755">
            <v>288.48</v>
          </cell>
        </row>
        <row r="756">
          <cell r="A756" t="str">
            <v>40079085</v>
          </cell>
          <cell r="B756" t="str">
            <v>OTHER PURCHASED SERV-HSKP SERV</v>
          </cell>
          <cell r="C756">
            <v>8963.61</v>
          </cell>
        </row>
        <row r="757">
          <cell r="A757" t="str">
            <v>40079086</v>
          </cell>
          <cell r="B757" t="str">
            <v>OTHER PURCHASED SERV-LAUND/LIN</v>
          </cell>
          <cell r="C757">
            <v>126.57</v>
          </cell>
        </row>
        <row r="758">
          <cell r="A758" t="str">
            <v>40079090</v>
          </cell>
          <cell r="B758" t="str">
            <v>OTHER PURCHASED SERV-PAT ACCT</v>
          </cell>
          <cell r="C758">
            <v>177055.95</v>
          </cell>
        </row>
        <row r="759">
          <cell r="A759" t="str">
            <v>40079091</v>
          </cell>
          <cell r="B759" t="str">
            <v>OTHER PURCHASED SERV-DATA PROC</v>
          </cell>
          <cell r="C759">
            <v>750</v>
          </cell>
        </row>
        <row r="760">
          <cell r="A760" t="str">
            <v>40079095</v>
          </cell>
          <cell r="B760" t="str">
            <v>OTHER PURCHASED SER-CORP COMPL</v>
          </cell>
          <cell r="C760">
            <v>9742.06</v>
          </cell>
        </row>
        <row r="761">
          <cell r="A761" t="str">
            <v>40080080</v>
          </cell>
          <cell r="B761" t="str">
            <v>INTRACOMPANY CHARGES</v>
          </cell>
          <cell r="C761">
            <v>-65258.15</v>
          </cell>
        </row>
        <row r="762">
          <cell r="A762" t="str">
            <v>40081015</v>
          </cell>
          <cell r="B762" t="str">
            <v>INSURANCE EXP. - ENT</v>
          </cell>
          <cell r="C762">
            <v>15876</v>
          </cell>
        </row>
        <row r="763">
          <cell r="A763" t="str">
            <v>40081017</v>
          </cell>
          <cell r="B763" t="str">
            <v>INSURANCE</v>
          </cell>
          <cell r="C763">
            <v>53841.96</v>
          </cell>
        </row>
        <row r="764">
          <cell r="A764" t="str">
            <v>40081031</v>
          </cell>
          <cell r="B764" t="str">
            <v>INSURANCE-PROPERTY</v>
          </cell>
          <cell r="C764">
            <v>42672</v>
          </cell>
        </row>
        <row r="765">
          <cell r="A765" t="str">
            <v>40081032</v>
          </cell>
          <cell r="B765" t="str">
            <v>INSURANCE-GENERAL LIABILITY</v>
          </cell>
          <cell r="C765">
            <v>19122</v>
          </cell>
        </row>
        <row r="766">
          <cell r="A766" t="str">
            <v>40081033</v>
          </cell>
          <cell r="B766" t="str">
            <v>INSURANCE-MALPRACTICE</v>
          </cell>
          <cell r="C766">
            <v>355308</v>
          </cell>
        </row>
        <row r="767">
          <cell r="A767" t="str">
            <v>40081037</v>
          </cell>
          <cell r="B767" t="str">
            <v>INSURANCE EXPENSE</v>
          </cell>
          <cell r="C767">
            <v>70738</v>
          </cell>
        </row>
        <row r="768">
          <cell r="A768" t="str">
            <v>40081060</v>
          </cell>
          <cell r="B768" t="str">
            <v>INSURANCE EXP-ADMIN</v>
          </cell>
          <cell r="C768">
            <v>14696</v>
          </cell>
        </row>
        <row r="769">
          <cell r="A769" t="str">
            <v>40082071</v>
          </cell>
          <cell r="B769" t="str">
            <v>INTEREST EXPENSE - GENERAL</v>
          </cell>
          <cell r="C769">
            <v>319192.27</v>
          </cell>
        </row>
        <row r="770">
          <cell r="A770" t="str">
            <v>40083009</v>
          </cell>
          <cell r="B770" t="str">
            <v>LICENSE &amp;TAXES-MSU</v>
          </cell>
          <cell r="C770">
            <v>-1143.19</v>
          </cell>
        </row>
        <row r="771">
          <cell r="A771" t="str">
            <v>40083013</v>
          </cell>
          <cell r="B771" t="str">
            <v>LICENSE &amp; TAX-CBC</v>
          </cell>
          <cell r="C771">
            <v>43.48</v>
          </cell>
        </row>
        <row r="772">
          <cell r="A772" t="str">
            <v>40083015</v>
          </cell>
          <cell r="B772" t="str">
            <v>LIC &amp; TAXES - ENT</v>
          </cell>
          <cell r="C772">
            <v>350</v>
          </cell>
        </row>
        <row r="773">
          <cell r="A773" t="str">
            <v>40083017</v>
          </cell>
          <cell r="B773" t="str">
            <v>LICENSES</v>
          </cell>
          <cell r="C773">
            <v>527.72</v>
          </cell>
        </row>
        <row r="774">
          <cell r="A774" t="str">
            <v>40083018</v>
          </cell>
          <cell r="B774" t="str">
            <v>LICSENCE &amp; TAX-WINDHAM</v>
          </cell>
          <cell r="C774">
            <v>85.89</v>
          </cell>
        </row>
        <row r="775">
          <cell r="A775" t="str">
            <v>40083020</v>
          </cell>
          <cell r="B775" t="str">
            <v>LICENSE &amp; TAXES - MAMMO</v>
          </cell>
          <cell r="C775">
            <v>3487.48</v>
          </cell>
        </row>
        <row r="776">
          <cell r="A776" t="str">
            <v>40083021</v>
          </cell>
          <cell r="B776" t="str">
            <v>LICENSE &amp; TAX-OR</v>
          </cell>
          <cell r="C776">
            <v>43.49</v>
          </cell>
        </row>
        <row r="777">
          <cell r="A777" t="str">
            <v>40083022</v>
          </cell>
          <cell r="B777" t="str">
            <v>LICENSE &amp; TAX-RECOVERY</v>
          </cell>
          <cell r="C777">
            <v>36.1</v>
          </cell>
        </row>
        <row r="778">
          <cell r="A778" t="str">
            <v>40083023</v>
          </cell>
          <cell r="B778" t="str">
            <v>LICENSE &amp; TAX - ER</v>
          </cell>
          <cell r="C778">
            <v>101.11</v>
          </cell>
        </row>
        <row r="779">
          <cell r="A779" t="str">
            <v>40083024</v>
          </cell>
          <cell r="B779" t="str">
            <v>LICENSE/TAX-ACU</v>
          </cell>
          <cell r="C779">
            <v>30.49</v>
          </cell>
        </row>
        <row r="780">
          <cell r="A780" t="str">
            <v>40083028</v>
          </cell>
          <cell r="B780" t="str">
            <v>LICENSE &amp; TAX-ENDO</v>
          </cell>
          <cell r="C780">
            <v>1317.26</v>
          </cell>
        </row>
        <row r="781">
          <cell r="A781" t="str">
            <v>40083029</v>
          </cell>
          <cell r="B781" t="str">
            <v>LICENSE/TAX-CLINIC</v>
          </cell>
          <cell r="C781">
            <v>30.49</v>
          </cell>
        </row>
        <row r="782">
          <cell r="A782" t="str">
            <v>40083037</v>
          </cell>
          <cell r="B782" t="str">
            <v>LICENSE FEES</v>
          </cell>
          <cell r="C782">
            <v>2637</v>
          </cell>
        </row>
        <row r="783">
          <cell r="A783" t="str">
            <v>40083041</v>
          </cell>
          <cell r="B783" t="str">
            <v>LICENSE &amp; TAXES</v>
          </cell>
          <cell r="C783">
            <v>2913</v>
          </cell>
        </row>
        <row r="784">
          <cell r="A784" t="str">
            <v>40083046</v>
          </cell>
          <cell r="B784" t="str">
            <v>LIC, FEES-NUCLEAR MED</v>
          </cell>
          <cell r="C784">
            <v>10475.040000000001</v>
          </cell>
        </row>
        <row r="785">
          <cell r="A785" t="str">
            <v>40083047</v>
          </cell>
          <cell r="B785" t="str">
            <v>LICENSE &amp; TAX - PHARMACY</v>
          </cell>
          <cell r="C785">
            <v>654</v>
          </cell>
        </row>
        <row r="786">
          <cell r="A786" t="str">
            <v>40083057</v>
          </cell>
          <cell r="B786" t="str">
            <v>LICENSE/HEALTH INFO SERV</v>
          </cell>
          <cell r="C786">
            <v>1533.79</v>
          </cell>
        </row>
        <row r="787">
          <cell r="A787" t="str">
            <v>40083060</v>
          </cell>
          <cell r="B787" t="str">
            <v>LIC &amp; TAXES NON INC-ADM &amp; GEN</v>
          </cell>
          <cell r="C787">
            <v>3600.21</v>
          </cell>
        </row>
        <row r="788">
          <cell r="A788" t="str">
            <v>40083083</v>
          </cell>
          <cell r="B788" t="str">
            <v>LIC. + TAXES NON INC-PLANT MNT</v>
          </cell>
          <cell r="C788">
            <v>1107.5999999999999</v>
          </cell>
        </row>
        <row r="789">
          <cell r="A789" t="str">
            <v>40083091</v>
          </cell>
          <cell r="B789" t="str">
            <v>License  Taxes</v>
          </cell>
          <cell r="C789">
            <v>1478.51</v>
          </cell>
        </row>
        <row r="790">
          <cell r="A790" t="str">
            <v>40084008</v>
          </cell>
          <cell r="B790" t="str">
            <v>DUES,BOOKS &amp; SUBS-PAT CARE SVC</v>
          </cell>
          <cell r="C790">
            <v>1938.91</v>
          </cell>
        </row>
        <row r="791">
          <cell r="A791" t="str">
            <v>40084009</v>
          </cell>
          <cell r="B791" t="str">
            <v>DUES/BOOKS + SUBS-MSU</v>
          </cell>
          <cell r="C791">
            <v>490.1</v>
          </cell>
        </row>
        <row r="792">
          <cell r="A792" t="str">
            <v>40084013</v>
          </cell>
          <cell r="B792" t="str">
            <v>DUES/BOOKS + SUBS - CHILDBIRTH</v>
          </cell>
          <cell r="C792">
            <v>5822.61</v>
          </cell>
        </row>
        <row r="793">
          <cell r="A793" t="str">
            <v>40084015</v>
          </cell>
          <cell r="B793" t="str">
            <v>DUES/BOOKS &amp; SUBS - ENT</v>
          </cell>
          <cell r="C793">
            <v>2010</v>
          </cell>
        </row>
        <row r="794">
          <cell r="A794" t="str">
            <v>40084017</v>
          </cell>
          <cell r="B794" t="str">
            <v>DUES/BOOKS &amp; SUBS-CVOSM</v>
          </cell>
          <cell r="C794">
            <v>14549.49</v>
          </cell>
        </row>
        <row r="795">
          <cell r="A795" t="str">
            <v>40084018</v>
          </cell>
          <cell r="B795" t="str">
            <v>DUES/BOOKS/SUBS- WINDHAM</v>
          </cell>
          <cell r="C795">
            <v>1621.7</v>
          </cell>
        </row>
        <row r="796">
          <cell r="A796" t="str">
            <v>40084019</v>
          </cell>
          <cell r="B796" t="str">
            <v>DUES/BOOKS &amp; SUBS-PULM REHAB</v>
          </cell>
          <cell r="C796">
            <v>420.83</v>
          </cell>
        </row>
        <row r="797">
          <cell r="A797" t="str">
            <v>40084020</v>
          </cell>
          <cell r="B797" t="str">
            <v>DUES &amp; BOOKS - MAMMO</v>
          </cell>
          <cell r="C797">
            <v>250</v>
          </cell>
        </row>
        <row r="798">
          <cell r="A798" t="str">
            <v>40084021</v>
          </cell>
          <cell r="B798" t="str">
            <v>DUES/BOOKS + SUBS - OR</v>
          </cell>
          <cell r="C798">
            <v>497.48</v>
          </cell>
        </row>
        <row r="799">
          <cell r="A799" t="str">
            <v>40084022</v>
          </cell>
          <cell r="B799" t="str">
            <v>DUES/BOOKS &amp; SUBS-RECOVERY</v>
          </cell>
          <cell r="C799">
            <v>47.81</v>
          </cell>
        </row>
        <row r="800">
          <cell r="A800" t="str">
            <v>40084023</v>
          </cell>
          <cell r="B800" t="str">
            <v>DUES/BOOKS + SUBS-EMERG. SVCS.</v>
          </cell>
          <cell r="C800">
            <v>2857.4</v>
          </cell>
        </row>
        <row r="801">
          <cell r="A801" t="str">
            <v>40084028</v>
          </cell>
          <cell r="B801" t="str">
            <v>DUES/BOOKS&amp; SUBS-SPEC. PROC.</v>
          </cell>
          <cell r="C801">
            <v>112</v>
          </cell>
        </row>
        <row r="802">
          <cell r="A802" t="str">
            <v>40084029</v>
          </cell>
          <cell r="B802" t="str">
            <v>DUES/BOOKS &amp; SUBS-SP SERVICES</v>
          </cell>
          <cell r="C802">
            <v>162.74</v>
          </cell>
        </row>
        <row r="803">
          <cell r="A803" t="str">
            <v>40084036</v>
          </cell>
          <cell r="B803" t="str">
            <v>DUES/BOOKS &amp; SUBS - MRI</v>
          </cell>
          <cell r="C803">
            <v>218.45</v>
          </cell>
        </row>
        <row r="804">
          <cell r="A804" t="str">
            <v>40084037</v>
          </cell>
          <cell r="B804" t="str">
            <v>DUES,BOOKS,SUBS-SURGICAL</v>
          </cell>
          <cell r="C804">
            <v>1370.77</v>
          </cell>
        </row>
        <row r="805">
          <cell r="A805" t="str">
            <v>40084040</v>
          </cell>
          <cell r="B805" t="str">
            <v>DUES/BOOKS/SUBSCRPTN-ULTRASOUN</v>
          </cell>
          <cell r="C805">
            <v>1220</v>
          </cell>
        </row>
        <row r="806">
          <cell r="A806" t="str">
            <v>40084041</v>
          </cell>
          <cell r="B806" t="str">
            <v>DUES/BOOKS &amp; SUBS-LAB-CLIN</v>
          </cell>
          <cell r="C806">
            <v>1200.06</v>
          </cell>
        </row>
        <row r="807">
          <cell r="A807" t="str">
            <v>40084044</v>
          </cell>
          <cell r="B807" t="str">
            <v>DUES/BOOKS + SUBS-RADIOLOGY</v>
          </cell>
          <cell r="C807">
            <v>1834.91</v>
          </cell>
        </row>
        <row r="808">
          <cell r="A808" t="str">
            <v>40084045</v>
          </cell>
          <cell r="B808" t="str">
            <v>DUES/BOOKS &amp; SUBS-CAT SCAN</v>
          </cell>
          <cell r="C808">
            <v>930</v>
          </cell>
        </row>
        <row r="809">
          <cell r="A809" t="str">
            <v>40084046</v>
          </cell>
          <cell r="B809" t="str">
            <v>DUES/BOOKS + SUBS-NUCLEAR MED</v>
          </cell>
          <cell r="C809">
            <v>116</v>
          </cell>
        </row>
        <row r="810">
          <cell r="A810" t="str">
            <v>40084047</v>
          </cell>
          <cell r="B810" t="str">
            <v>DUES/BOOKS + SUBS-PHARMACY</v>
          </cell>
          <cell r="C810">
            <v>1520.48</v>
          </cell>
        </row>
        <row r="811">
          <cell r="A811" t="str">
            <v>40084048</v>
          </cell>
          <cell r="B811" t="str">
            <v>DUES/BOOKS + SUBS-ANESTH</v>
          </cell>
          <cell r="C811">
            <v>8190.39</v>
          </cell>
        </row>
        <row r="812">
          <cell r="A812" t="str">
            <v>40084049</v>
          </cell>
          <cell r="B812" t="str">
            <v>DUES/BOOKS + SUBS-PHY THERAPY</v>
          </cell>
          <cell r="C812">
            <v>662.9</v>
          </cell>
        </row>
        <row r="813">
          <cell r="A813" t="str">
            <v>40084050</v>
          </cell>
          <cell r="B813" t="str">
            <v>DUES/BOOKS + SUBS-RESP THPY</v>
          </cell>
          <cell r="C813">
            <v>410</v>
          </cell>
        </row>
        <row r="814">
          <cell r="A814" t="str">
            <v>40084055</v>
          </cell>
          <cell r="B814" t="str">
            <v>DUES,BOOKS &amp; SUBS</v>
          </cell>
          <cell r="C814">
            <v>1928.15</v>
          </cell>
        </row>
        <row r="815">
          <cell r="A815" t="str">
            <v>40084056</v>
          </cell>
          <cell r="B815" t="str">
            <v>DUES/BOOKS + SUBS-MED LIBRARY</v>
          </cell>
          <cell r="C815">
            <v>26096.68</v>
          </cell>
        </row>
        <row r="816">
          <cell r="A816" t="str">
            <v>40084060</v>
          </cell>
          <cell r="B816" t="str">
            <v>DUES/BOOKS + SUBS-ADM AND GEN</v>
          </cell>
          <cell r="C816">
            <v>152934.62</v>
          </cell>
        </row>
        <row r="817">
          <cell r="A817" t="str">
            <v>40084061</v>
          </cell>
          <cell r="B817" t="str">
            <v>DUES/BOOKS + SUBS-PERSONNEL</v>
          </cell>
          <cell r="C817">
            <v>2503.42</v>
          </cell>
        </row>
        <row r="818">
          <cell r="A818" t="str">
            <v>40084062</v>
          </cell>
          <cell r="B818" t="str">
            <v>DUES/BOOKS &amp; SUBS-QUALITY ASR</v>
          </cell>
          <cell r="C818">
            <v>822.5</v>
          </cell>
        </row>
        <row r="819">
          <cell r="A819" t="str">
            <v>40084064</v>
          </cell>
          <cell r="B819" t="str">
            <v>DUES/BOOKS + SUBS-PUR &amp; STORES</v>
          </cell>
          <cell r="C819">
            <v>204</v>
          </cell>
        </row>
        <row r="820">
          <cell r="A820" t="str">
            <v>40084065</v>
          </cell>
          <cell r="B820" t="str">
            <v>DUES/BOOKS + SUBS-PUB REL</v>
          </cell>
          <cell r="C820">
            <v>259</v>
          </cell>
        </row>
        <row r="821">
          <cell r="A821" t="str">
            <v>40084073</v>
          </cell>
          <cell r="B821" t="str">
            <v>DUES/BOOKS-SPFLD DAYCARE</v>
          </cell>
          <cell r="C821">
            <v>2487.13</v>
          </cell>
        </row>
        <row r="822">
          <cell r="A822" t="str">
            <v>40084076</v>
          </cell>
          <cell r="B822" t="str">
            <v>DUES/BOOKS + SUBS-ED/HOSP WIDE</v>
          </cell>
          <cell r="C822">
            <v>7967.98</v>
          </cell>
        </row>
        <row r="823">
          <cell r="A823" t="str">
            <v>40084080</v>
          </cell>
          <cell r="B823" t="str">
            <v>DUES/BOOKS + SUBS-DIETARY SER</v>
          </cell>
          <cell r="C823">
            <v>942</v>
          </cell>
        </row>
        <row r="824">
          <cell r="A824" t="str">
            <v>40084083</v>
          </cell>
          <cell r="B824" t="str">
            <v>DUES/BOOKS + SUBS-PLANT MAINT</v>
          </cell>
          <cell r="C824">
            <v>165</v>
          </cell>
        </row>
        <row r="825">
          <cell r="A825" t="str">
            <v>40084084</v>
          </cell>
          <cell r="B825" t="str">
            <v>DUES/BOOKS-RMH-P.T.</v>
          </cell>
          <cell r="C825">
            <v>200</v>
          </cell>
        </row>
        <row r="826">
          <cell r="A826" t="str">
            <v>40084090</v>
          </cell>
          <cell r="B826" t="str">
            <v>DUES/BOOKS + SUBS-PATIENT ACCT</v>
          </cell>
          <cell r="C826">
            <v>239.9</v>
          </cell>
        </row>
        <row r="827">
          <cell r="A827" t="str">
            <v>40084091</v>
          </cell>
          <cell r="B827" t="str">
            <v>DUES/BOOKS + SUBS-DATA PROCESS</v>
          </cell>
          <cell r="C827">
            <v>5704.39</v>
          </cell>
        </row>
        <row r="828">
          <cell r="A828" t="str">
            <v>40084092</v>
          </cell>
          <cell r="B828" t="str">
            <v>DUES/BOOKS + SUBS-GEN ACCT</v>
          </cell>
          <cell r="C828">
            <v>3437.14</v>
          </cell>
        </row>
        <row r="829">
          <cell r="A829" t="str">
            <v>40084096</v>
          </cell>
          <cell r="B829" t="str">
            <v>DUES,BOOKS,SUBSRIPTIONS</v>
          </cell>
          <cell r="C829">
            <v>1937.99</v>
          </cell>
        </row>
        <row r="830">
          <cell r="A830" t="str">
            <v>40084097</v>
          </cell>
          <cell r="B830" t="str">
            <v>DUES/BOOKS + SUBS-AUXILIARY</v>
          </cell>
          <cell r="C830">
            <v>781.02</v>
          </cell>
        </row>
        <row r="831">
          <cell r="A831" t="str">
            <v>40084098</v>
          </cell>
          <cell r="B831" t="str">
            <v>DUES/BOOKS + SUBS-MED STAFF</v>
          </cell>
          <cell r="C831">
            <v>1250</v>
          </cell>
        </row>
        <row r="832">
          <cell r="A832" t="str">
            <v>40085009</v>
          </cell>
          <cell r="B832" t="str">
            <v>OUTSIDE TRAINING -MED/SURG</v>
          </cell>
          <cell r="C832">
            <v>12112.47</v>
          </cell>
        </row>
        <row r="833">
          <cell r="A833" t="str">
            <v>40085013</v>
          </cell>
          <cell r="B833" t="str">
            <v>OUTSIDE TRAINING-CHILDBIRTH</v>
          </cell>
          <cell r="C833">
            <v>6872.5</v>
          </cell>
        </row>
        <row r="834">
          <cell r="A834" t="str">
            <v>40085017</v>
          </cell>
          <cell r="B834" t="str">
            <v>OUTSIDE TRAINING-CVOSM</v>
          </cell>
          <cell r="C834">
            <v>7108.35</v>
          </cell>
        </row>
        <row r="835">
          <cell r="A835" t="str">
            <v>40085018</v>
          </cell>
          <cell r="B835" t="str">
            <v>OUTSIDE TRAINING - WINDHAM</v>
          </cell>
          <cell r="C835">
            <v>2318.4899999999998</v>
          </cell>
        </row>
        <row r="836">
          <cell r="A836" t="str">
            <v>40085019</v>
          </cell>
          <cell r="B836" t="str">
            <v>OUTSIDE TRAINING-PULM REHAB</v>
          </cell>
          <cell r="C836">
            <v>1314</v>
          </cell>
        </row>
        <row r="837">
          <cell r="A837" t="str">
            <v>40085020</v>
          </cell>
          <cell r="B837" t="str">
            <v>OUTSIDE TRAINING - MAMMO</v>
          </cell>
          <cell r="C837">
            <v>2408.06</v>
          </cell>
        </row>
        <row r="838">
          <cell r="A838" t="str">
            <v>40085021</v>
          </cell>
          <cell r="B838" t="str">
            <v>OUTSIDE TRAIN SES - OR</v>
          </cell>
          <cell r="C838">
            <v>1082.78</v>
          </cell>
        </row>
        <row r="839">
          <cell r="A839" t="str">
            <v>40085023</v>
          </cell>
          <cell r="B839" t="str">
            <v>OUTSIDE TRAIN SES-EMERG. SVCS.</v>
          </cell>
          <cell r="C839">
            <v>7479.1</v>
          </cell>
        </row>
        <row r="840">
          <cell r="A840" t="str">
            <v>40085024</v>
          </cell>
          <cell r="B840" t="str">
            <v>OUTSIDE TRAIN SES-1DAY SURGERY</v>
          </cell>
          <cell r="C840">
            <v>560</v>
          </cell>
        </row>
        <row r="841">
          <cell r="A841" t="str">
            <v>40085028</v>
          </cell>
          <cell r="B841" t="str">
            <v>OUTSIDE TRAINING-SPEC. PROC.</v>
          </cell>
          <cell r="C841">
            <v>790</v>
          </cell>
        </row>
        <row r="842">
          <cell r="A842" t="str">
            <v>40085029</v>
          </cell>
          <cell r="B842" t="str">
            <v>OUTSIDE TRAINING-SPEC.SERVICES</v>
          </cell>
          <cell r="C842">
            <v>1191.3599999999999</v>
          </cell>
        </row>
        <row r="843">
          <cell r="A843" t="str">
            <v>40085037</v>
          </cell>
          <cell r="B843" t="str">
            <v>OUTSIDE TRAINING-SURGICAL</v>
          </cell>
          <cell r="C843">
            <v>3473.6</v>
          </cell>
        </row>
        <row r="844">
          <cell r="A844" t="str">
            <v>40085040</v>
          </cell>
          <cell r="B844" t="str">
            <v>OUTSIDE TRAIN SES-ULTRASOUND</v>
          </cell>
          <cell r="C844">
            <v>1042</v>
          </cell>
        </row>
        <row r="845">
          <cell r="A845" t="str">
            <v>40085041</v>
          </cell>
          <cell r="B845" t="str">
            <v>OUTSIDE TRAIN SES-LAB-CLIN</v>
          </cell>
          <cell r="C845">
            <v>7071.45</v>
          </cell>
        </row>
        <row r="846">
          <cell r="A846" t="str">
            <v>40085044</v>
          </cell>
          <cell r="B846" t="str">
            <v>OUTSIDE TRAIN SES-RADIOLOGY</v>
          </cell>
          <cell r="C846">
            <v>15164.3</v>
          </cell>
        </row>
        <row r="847">
          <cell r="A847" t="str">
            <v>40085047</v>
          </cell>
          <cell r="B847" t="str">
            <v>OUTSIDE TRAIN SES-PHARMACY</v>
          </cell>
          <cell r="C847">
            <v>139</v>
          </cell>
        </row>
        <row r="848">
          <cell r="A848" t="str">
            <v>40085048</v>
          </cell>
          <cell r="B848" t="str">
            <v>OUTSIDE TRAIN SES-ANESTH</v>
          </cell>
          <cell r="C848">
            <v>6693.13</v>
          </cell>
        </row>
        <row r="849">
          <cell r="A849" t="str">
            <v>40085049</v>
          </cell>
          <cell r="B849" t="str">
            <v>OUTSIDE TRAIN SES-PHY THPY</v>
          </cell>
          <cell r="C849">
            <v>1490.97</v>
          </cell>
        </row>
        <row r="850">
          <cell r="A850" t="str">
            <v>40085050</v>
          </cell>
          <cell r="B850" t="str">
            <v>OUTSIDE TRAIN SES-RESP THPY</v>
          </cell>
          <cell r="C850">
            <v>610</v>
          </cell>
        </row>
        <row r="851">
          <cell r="A851" t="str">
            <v>40085055</v>
          </cell>
          <cell r="B851" t="str">
            <v>OUTSIDE TRAINING</v>
          </cell>
          <cell r="C851">
            <v>1128</v>
          </cell>
        </row>
        <row r="852">
          <cell r="A852" t="str">
            <v>40085057</v>
          </cell>
          <cell r="B852" t="str">
            <v>OUTSIDE TRAIN SES-MEDICAL REC</v>
          </cell>
          <cell r="C852">
            <v>455.68</v>
          </cell>
        </row>
        <row r="853">
          <cell r="A853" t="str">
            <v>40085058</v>
          </cell>
          <cell r="B853" t="str">
            <v>OUTSIDE TRAIN SES-ANES. PHYS.</v>
          </cell>
          <cell r="C853">
            <v>2884.58</v>
          </cell>
        </row>
        <row r="854">
          <cell r="A854" t="str">
            <v>40085062</v>
          </cell>
          <cell r="B854" t="str">
            <v>OUTSIDE TRAIN SES-QUALITY ASSR</v>
          </cell>
          <cell r="C854">
            <v>110</v>
          </cell>
        </row>
        <row r="855">
          <cell r="A855" t="str">
            <v>40085073</v>
          </cell>
          <cell r="B855" t="str">
            <v>OUTSIDE TRAINING-SPFLD DAYCARE</v>
          </cell>
          <cell r="C855">
            <v>287.83999999999997</v>
          </cell>
        </row>
        <row r="856">
          <cell r="A856" t="str">
            <v>40085076</v>
          </cell>
          <cell r="B856" t="str">
            <v>OUTSIDE TRAIN SES-ED/HOSP WIDE</v>
          </cell>
          <cell r="C856">
            <v>1247</v>
          </cell>
        </row>
        <row r="857">
          <cell r="A857" t="str">
            <v>40085080</v>
          </cell>
          <cell r="B857" t="str">
            <v>OUTSIDE TRAIN SES-DIETARY SER</v>
          </cell>
          <cell r="C857">
            <v>615.09</v>
          </cell>
        </row>
        <row r="858">
          <cell r="A858" t="str">
            <v>40085083</v>
          </cell>
          <cell r="B858" t="str">
            <v>OUTSIDE TRAIN SES-PLANT MAINT</v>
          </cell>
          <cell r="C858">
            <v>303.08999999999997</v>
          </cell>
        </row>
        <row r="859">
          <cell r="A859" t="str">
            <v>40085084</v>
          </cell>
          <cell r="B859" t="str">
            <v>OUTSIDE TRAINING/SEM-RMH-P.T.</v>
          </cell>
          <cell r="C859">
            <v>688</v>
          </cell>
        </row>
        <row r="860">
          <cell r="A860" t="str">
            <v>40085090</v>
          </cell>
          <cell r="B860" t="str">
            <v>OUTSIDE TRAIN SES-PATIENT ACCT</v>
          </cell>
          <cell r="C860">
            <v>600</v>
          </cell>
        </row>
        <row r="861">
          <cell r="A861" t="str">
            <v>40085092</v>
          </cell>
          <cell r="B861" t="str">
            <v>OUTSIDE TRAIN SES-GEN ACCT</v>
          </cell>
          <cell r="C861">
            <v>605</v>
          </cell>
        </row>
        <row r="862">
          <cell r="A862" t="str">
            <v>40085096</v>
          </cell>
          <cell r="B862" t="str">
            <v>OUTSIDE TRAINING- HOSPITALISTS</v>
          </cell>
          <cell r="C862">
            <v>3229.7</v>
          </cell>
        </row>
        <row r="863">
          <cell r="A863" t="str">
            <v>40085098</v>
          </cell>
          <cell r="B863" t="str">
            <v>OUTSIDE TRAIN SES-MED STAFF</v>
          </cell>
          <cell r="C863">
            <v>828</v>
          </cell>
        </row>
        <row r="864">
          <cell r="A864" t="str">
            <v>40086008</v>
          </cell>
          <cell r="B864" t="str">
            <v>TRAVEL OTHER-PAT CARE SVCS</v>
          </cell>
          <cell r="C864">
            <v>421.17</v>
          </cell>
        </row>
        <row r="865">
          <cell r="A865" t="str">
            <v>40086009</v>
          </cell>
          <cell r="B865" t="str">
            <v>TRAVEL/MILEAGE-MED/SURG</v>
          </cell>
          <cell r="C865">
            <v>47.46</v>
          </cell>
        </row>
        <row r="866">
          <cell r="A866" t="str">
            <v>40086013</v>
          </cell>
          <cell r="B866" t="str">
            <v>TRAVEL/MILEAGE-CHILDBIRTH</v>
          </cell>
          <cell r="C866">
            <v>2353.15</v>
          </cell>
        </row>
        <row r="867">
          <cell r="A867" t="str">
            <v>40086015</v>
          </cell>
          <cell r="B867" t="str">
            <v>TRAVE/MILEAGE - ENT</v>
          </cell>
          <cell r="C867">
            <v>136.35</v>
          </cell>
        </row>
        <row r="868">
          <cell r="A868" t="str">
            <v>40086017</v>
          </cell>
          <cell r="B868" t="str">
            <v>TRAVEL/MILEAGE-CVOSM</v>
          </cell>
          <cell r="C868">
            <v>73.73</v>
          </cell>
        </row>
        <row r="869">
          <cell r="A869" t="str">
            <v>40086018</v>
          </cell>
          <cell r="B869" t="str">
            <v>TRAVEL/MILEAGE-WINDHAM</v>
          </cell>
          <cell r="C869">
            <v>1637.15</v>
          </cell>
        </row>
        <row r="870">
          <cell r="A870" t="str">
            <v>40086020</v>
          </cell>
          <cell r="B870" t="str">
            <v>MILEAGE/MAMMO</v>
          </cell>
          <cell r="C870">
            <v>122.71</v>
          </cell>
        </row>
        <row r="871">
          <cell r="A871" t="str">
            <v>40086021</v>
          </cell>
          <cell r="B871" t="str">
            <v>TRAVEL OTHER - OR</v>
          </cell>
          <cell r="C871">
            <v>21.64</v>
          </cell>
        </row>
        <row r="872">
          <cell r="A872" t="str">
            <v>40086041</v>
          </cell>
          <cell r="B872" t="str">
            <v>TRAVEL OTHER-LAB-CLIN</v>
          </cell>
          <cell r="C872">
            <v>3478.21</v>
          </cell>
        </row>
        <row r="873">
          <cell r="A873" t="str">
            <v>40086045</v>
          </cell>
          <cell r="B873" t="str">
            <v>TRAVEL OTHER-CAT SCAN</v>
          </cell>
          <cell r="C873">
            <v>18.18</v>
          </cell>
        </row>
        <row r="874">
          <cell r="A874" t="str">
            <v>40086047</v>
          </cell>
          <cell r="B874" t="str">
            <v>TRAVEL OTHER-PHARMACY</v>
          </cell>
          <cell r="C874">
            <v>1226.79</v>
          </cell>
        </row>
        <row r="875">
          <cell r="A875" t="str">
            <v>40086050</v>
          </cell>
          <cell r="B875" t="str">
            <v>TRAVEL OTHER-RESP THERAPY</v>
          </cell>
          <cell r="C875">
            <v>42.93</v>
          </cell>
        </row>
        <row r="876">
          <cell r="A876" t="str">
            <v>40086057</v>
          </cell>
          <cell r="B876" t="str">
            <v>TRAVEL OTHER--MEDICAL RECORDS</v>
          </cell>
          <cell r="C876">
            <v>148.43</v>
          </cell>
        </row>
        <row r="877">
          <cell r="A877" t="str">
            <v>40086061</v>
          </cell>
          <cell r="B877" t="str">
            <v>TRAVEL OTHER-PERSONNEL</v>
          </cell>
          <cell r="C877">
            <v>91.21</v>
          </cell>
        </row>
        <row r="878">
          <cell r="A878" t="str">
            <v>40086062</v>
          </cell>
          <cell r="B878" t="str">
            <v>TRAVEL/OTHER-QUALITY ASSURANCE</v>
          </cell>
          <cell r="C878">
            <v>213.11</v>
          </cell>
        </row>
        <row r="879">
          <cell r="A879" t="str">
            <v>40086064</v>
          </cell>
          <cell r="B879" t="str">
            <v>TRAVEL OTHER PUR &amp; STORE</v>
          </cell>
          <cell r="C879">
            <v>623.67999999999995</v>
          </cell>
        </row>
        <row r="880">
          <cell r="A880" t="str">
            <v>40086073</v>
          </cell>
          <cell r="B880" t="str">
            <v>TRAVEL - SPFLD ADULT DAYCARE</v>
          </cell>
          <cell r="C880">
            <v>28936.32</v>
          </cell>
        </row>
        <row r="881">
          <cell r="A881" t="str">
            <v>40086076</v>
          </cell>
          <cell r="B881" t="str">
            <v>TRAVEL-OTHER-ED. HOSP. WIDE</v>
          </cell>
          <cell r="C881">
            <v>83.63</v>
          </cell>
        </row>
        <row r="882">
          <cell r="A882" t="str">
            <v>40086080</v>
          </cell>
          <cell r="B882" t="str">
            <v>TRAVEL OTHER-DIETARY SERVICES</v>
          </cell>
          <cell r="C882">
            <v>93.93</v>
          </cell>
        </row>
        <row r="883">
          <cell r="A883" t="str">
            <v>40086083</v>
          </cell>
          <cell r="B883" t="str">
            <v>TRAVEL OTHER-PLANT MAINTENANCE</v>
          </cell>
          <cell r="C883">
            <v>4438.2</v>
          </cell>
        </row>
        <row r="884">
          <cell r="A884" t="str">
            <v>40086092</v>
          </cell>
          <cell r="B884" t="str">
            <v>TRAVEL OTHER- GENERAL ACCT</v>
          </cell>
          <cell r="C884">
            <v>202</v>
          </cell>
        </row>
        <row r="885">
          <cell r="A885" t="str">
            <v>40087009</v>
          </cell>
          <cell r="B885" t="str">
            <v>POSTAGE/FREIGHT-MED SURG</v>
          </cell>
          <cell r="C885">
            <v>563.4</v>
          </cell>
        </row>
        <row r="886">
          <cell r="A886" t="str">
            <v>40087013</v>
          </cell>
          <cell r="B886" t="str">
            <v>POSTAGE/FREIGHT-CHILDBIRTH</v>
          </cell>
          <cell r="C886">
            <v>1524.93</v>
          </cell>
        </row>
        <row r="887">
          <cell r="A887" t="str">
            <v>40087015</v>
          </cell>
          <cell r="B887" t="str">
            <v>POSTAGE/FREIGHT - ENT</v>
          </cell>
          <cell r="C887">
            <v>2272.63</v>
          </cell>
        </row>
        <row r="888">
          <cell r="A888" t="str">
            <v>40087017</v>
          </cell>
          <cell r="B888" t="str">
            <v>POSTAGE/FREIGHT-CVOSM</v>
          </cell>
          <cell r="C888">
            <v>3565.82</v>
          </cell>
        </row>
        <row r="889">
          <cell r="A889" t="str">
            <v>40087018</v>
          </cell>
          <cell r="B889" t="str">
            <v>POSTAGE/FREIGHT-WINDHAM</v>
          </cell>
          <cell r="C889">
            <v>414.96</v>
          </cell>
        </row>
        <row r="890">
          <cell r="A890" t="str">
            <v>40087019</v>
          </cell>
          <cell r="B890" t="str">
            <v>POSTAGE/FREIGHT-PULM REHAB</v>
          </cell>
          <cell r="C890">
            <v>46.36</v>
          </cell>
        </row>
        <row r="891">
          <cell r="A891" t="str">
            <v>40087020</v>
          </cell>
          <cell r="B891" t="str">
            <v>FREIGHT - MAMMOGRAPHY</v>
          </cell>
          <cell r="C891">
            <v>125.07</v>
          </cell>
        </row>
        <row r="892">
          <cell r="A892" t="str">
            <v>40087021</v>
          </cell>
          <cell r="B892" t="str">
            <v>POSTAGE/FREIGHT-OR</v>
          </cell>
          <cell r="C892">
            <v>25281.45</v>
          </cell>
        </row>
        <row r="893">
          <cell r="A893" t="str">
            <v>40087022</v>
          </cell>
          <cell r="B893" t="str">
            <v>POSTAGE/FREIGHT-RECOVERY</v>
          </cell>
          <cell r="C893">
            <v>-218.38</v>
          </cell>
        </row>
        <row r="894">
          <cell r="A894" t="str">
            <v>40087023</v>
          </cell>
          <cell r="B894" t="str">
            <v>POSTAGE/FREIGHT-ER</v>
          </cell>
          <cell r="C894">
            <v>3086.57</v>
          </cell>
        </row>
        <row r="895">
          <cell r="A895" t="str">
            <v>40087024</v>
          </cell>
          <cell r="B895" t="str">
            <v>POSTAGE/FREIGHT-ODS</v>
          </cell>
          <cell r="C895">
            <v>18.89</v>
          </cell>
        </row>
        <row r="896">
          <cell r="A896" t="str">
            <v>40087027</v>
          </cell>
          <cell r="B896" t="str">
            <v>POSTAGE/FREIGHT</v>
          </cell>
          <cell r="C896">
            <v>4.95</v>
          </cell>
        </row>
        <row r="897">
          <cell r="A897" t="str">
            <v>40087028</v>
          </cell>
          <cell r="B897" t="str">
            <v>POSTAGE/FREIGHT</v>
          </cell>
          <cell r="C897">
            <v>2253.84</v>
          </cell>
        </row>
        <row r="898">
          <cell r="A898" t="str">
            <v>40087029</v>
          </cell>
          <cell r="B898" t="str">
            <v>POSTAGE/FREIGHT</v>
          </cell>
          <cell r="C898">
            <v>426.67</v>
          </cell>
        </row>
        <row r="899">
          <cell r="A899" t="str">
            <v>40087037</v>
          </cell>
          <cell r="B899" t="str">
            <v>FREIGHT/POSTAGE-SURGICAL</v>
          </cell>
          <cell r="C899">
            <v>1083.58</v>
          </cell>
        </row>
        <row r="900">
          <cell r="A900" t="str">
            <v>40087040</v>
          </cell>
          <cell r="B900" t="str">
            <v>POSTAGE/FREIGHT</v>
          </cell>
          <cell r="C900">
            <v>356.81</v>
          </cell>
        </row>
        <row r="901">
          <cell r="A901" t="str">
            <v>40087041</v>
          </cell>
          <cell r="B901" t="str">
            <v>POSTAGE/FREIGHT</v>
          </cell>
          <cell r="C901">
            <v>15780.75</v>
          </cell>
        </row>
        <row r="902">
          <cell r="A902" t="str">
            <v>40087044</v>
          </cell>
          <cell r="B902" t="str">
            <v>POSTAGE/FREIGHT-XRAY</v>
          </cell>
          <cell r="C902">
            <v>2289.9499999999998</v>
          </cell>
        </row>
        <row r="903">
          <cell r="A903" t="str">
            <v>40087045</v>
          </cell>
          <cell r="B903" t="str">
            <v>POSTAGE/FREIGHT-CAT SCAN</v>
          </cell>
          <cell r="C903">
            <v>2546.56</v>
          </cell>
        </row>
        <row r="904">
          <cell r="A904" t="str">
            <v>40087046</v>
          </cell>
          <cell r="B904" t="str">
            <v>POSTAGE/FREIGHT</v>
          </cell>
          <cell r="C904">
            <v>197.63</v>
          </cell>
        </row>
        <row r="905">
          <cell r="A905" t="str">
            <v>40087047</v>
          </cell>
          <cell r="B905" t="str">
            <v>POSTAGE/FREIGHT-PHARMACY</v>
          </cell>
          <cell r="C905">
            <v>2282.29</v>
          </cell>
        </row>
        <row r="906">
          <cell r="A906" t="str">
            <v>40087048</v>
          </cell>
          <cell r="B906" t="str">
            <v>POSTAGE/FREIGHT</v>
          </cell>
          <cell r="C906">
            <v>176.16</v>
          </cell>
        </row>
        <row r="907">
          <cell r="A907" t="str">
            <v>40087049</v>
          </cell>
          <cell r="B907" t="str">
            <v>POSTAGE/FREIGHT-PT</v>
          </cell>
          <cell r="C907">
            <v>593.29</v>
          </cell>
        </row>
        <row r="908">
          <cell r="A908" t="str">
            <v>40087050</v>
          </cell>
          <cell r="B908" t="str">
            <v>POSTAGE/FREIGHT</v>
          </cell>
          <cell r="C908">
            <v>821.15</v>
          </cell>
        </row>
        <row r="909">
          <cell r="A909" t="str">
            <v>40087057</v>
          </cell>
          <cell r="B909" t="str">
            <v>POSTAGE/FREIGHT-MED RECORDS</v>
          </cell>
          <cell r="C909">
            <v>235.99</v>
          </cell>
        </row>
        <row r="910">
          <cell r="A910" t="str">
            <v>40087059</v>
          </cell>
          <cell r="B910" t="str">
            <v>POSTAGE/FREIGHT</v>
          </cell>
          <cell r="C910">
            <v>67.3</v>
          </cell>
        </row>
        <row r="911">
          <cell r="A911" t="str">
            <v>40087060</v>
          </cell>
          <cell r="B911" t="str">
            <v>POSTAGE/FREIGHT</v>
          </cell>
          <cell r="C911">
            <v>247.39</v>
          </cell>
        </row>
        <row r="912">
          <cell r="A912" t="str">
            <v>40087061</v>
          </cell>
          <cell r="B912" t="str">
            <v>POSTAGE/FREIGHT</v>
          </cell>
          <cell r="C912">
            <v>587.64</v>
          </cell>
        </row>
        <row r="913">
          <cell r="A913" t="str">
            <v>40087062</v>
          </cell>
          <cell r="B913" t="str">
            <v>POSTAGE/FREIGHT</v>
          </cell>
          <cell r="C913">
            <v>879.55</v>
          </cell>
        </row>
        <row r="914">
          <cell r="A914" t="str">
            <v>40087064</v>
          </cell>
          <cell r="B914" t="str">
            <v>POSTAGE/FREIGHT-PURCHASING</v>
          </cell>
          <cell r="C914">
            <v>12538.25</v>
          </cell>
        </row>
        <row r="915">
          <cell r="A915" t="str">
            <v>40087065</v>
          </cell>
          <cell r="B915" t="str">
            <v>POSTAGE/FREIGHT</v>
          </cell>
          <cell r="C915">
            <v>40.9</v>
          </cell>
        </row>
        <row r="916">
          <cell r="A916" t="str">
            <v>40087067</v>
          </cell>
          <cell r="B916" t="str">
            <v>POSTAGE/FREIGHT</v>
          </cell>
          <cell r="C916">
            <v>28850.52</v>
          </cell>
        </row>
        <row r="917">
          <cell r="A917" t="str">
            <v>40087073</v>
          </cell>
          <cell r="B917" t="str">
            <v>POSTAGE - SPFLD ADULT DAYCARE</v>
          </cell>
          <cell r="C917">
            <v>589.34</v>
          </cell>
        </row>
        <row r="918">
          <cell r="A918" t="str">
            <v>40087076</v>
          </cell>
          <cell r="B918" t="str">
            <v>POSTAGE/FREIGHT</v>
          </cell>
          <cell r="C918">
            <v>287.35000000000002</v>
          </cell>
        </row>
        <row r="919">
          <cell r="A919" t="str">
            <v>40087080</v>
          </cell>
          <cell r="B919" t="str">
            <v>POSTAGE/FREIGHT</v>
          </cell>
          <cell r="C919">
            <v>1060.73</v>
          </cell>
        </row>
        <row r="920">
          <cell r="A920" t="str">
            <v>40087083</v>
          </cell>
          <cell r="B920" t="str">
            <v>POSTAGE/FREIGHT-PLANT MAIN.</v>
          </cell>
          <cell r="C920">
            <v>7569</v>
          </cell>
        </row>
        <row r="921">
          <cell r="A921" t="str">
            <v>40087084</v>
          </cell>
          <cell r="B921" t="str">
            <v>POSTAGE/FREIGHT-RMH-P.T.</v>
          </cell>
          <cell r="C921">
            <v>39.97</v>
          </cell>
        </row>
        <row r="922">
          <cell r="A922" t="str">
            <v>40087085</v>
          </cell>
          <cell r="B922" t="str">
            <v>POSTAGE/FREIGHT</v>
          </cell>
          <cell r="C922">
            <v>321.73</v>
          </cell>
        </row>
        <row r="923">
          <cell r="A923" t="str">
            <v>40087086</v>
          </cell>
          <cell r="B923" t="str">
            <v>POSTAGE/FREIGHT</v>
          </cell>
          <cell r="C923">
            <v>171.6</v>
          </cell>
        </row>
        <row r="924">
          <cell r="A924" t="str">
            <v>40087089</v>
          </cell>
          <cell r="B924" t="str">
            <v>POSTAGE/FREIGHT</v>
          </cell>
          <cell r="C924">
            <v>124.55</v>
          </cell>
        </row>
        <row r="925">
          <cell r="A925" t="str">
            <v>40087090</v>
          </cell>
          <cell r="B925" t="str">
            <v>POSTAGE/FREIGHT/PFS</v>
          </cell>
          <cell r="C925">
            <v>28.39</v>
          </cell>
        </row>
        <row r="926">
          <cell r="A926" t="str">
            <v>40087091</v>
          </cell>
          <cell r="B926" t="str">
            <v>POSTAGE/FREIGHT-DATA PROC.</v>
          </cell>
          <cell r="C926">
            <v>2466.59</v>
          </cell>
        </row>
        <row r="927">
          <cell r="A927" t="str">
            <v>40087092</v>
          </cell>
          <cell r="B927" t="str">
            <v>POSTAGE/FREIGHT</v>
          </cell>
          <cell r="C927">
            <v>193.28</v>
          </cell>
        </row>
        <row r="928">
          <cell r="A928" t="str">
            <v>40087093</v>
          </cell>
          <cell r="B928" t="str">
            <v>POSTAGE/FREIGHT</v>
          </cell>
          <cell r="C928">
            <v>29.84</v>
          </cell>
        </row>
        <row r="929">
          <cell r="A929" t="str">
            <v>40087097</v>
          </cell>
          <cell r="B929" t="str">
            <v>POSTAGE/FREIGHT</v>
          </cell>
          <cell r="C929">
            <v>31.12</v>
          </cell>
        </row>
        <row r="930">
          <cell r="A930" t="str">
            <v>40088065</v>
          </cell>
          <cell r="B930" t="str">
            <v>PRINTING + DUP-PUB REL</v>
          </cell>
          <cell r="C930">
            <v>2366.9</v>
          </cell>
        </row>
        <row r="931">
          <cell r="A931" t="str">
            <v>40089008</v>
          </cell>
          <cell r="B931" t="str">
            <v>OTHER EXPENSES-PAT CARE SVCS</v>
          </cell>
          <cell r="C931">
            <v>4188.54</v>
          </cell>
        </row>
        <row r="932">
          <cell r="A932" t="str">
            <v>40089009</v>
          </cell>
          <cell r="B932" t="str">
            <v>OTHER EXPENSES- MED/SURG</v>
          </cell>
          <cell r="C932">
            <v>1350.3</v>
          </cell>
        </row>
        <row r="933">
          <cell r="A933" t="str">
            <v>40089013</v>
          </cell>
          <cell r="B933" t="str">
            <v>OTHER EXPENSES-CHILDBIRTH</v>
          </cell>
          <cell r="C933">
            <v>258</v>
          </cell>
        </row>
        <row r="934">
          <cell r="A934" t="str">
            <v>40089015</v>
          </cell>
          <cell r="B934" t="str">
            <v>OTHER EXPENSES - ENT</v>
          </cell>
          <cell r="C934">
            <v>-114326.24</v>
          </cell>
        </row>
        <row r="935">
          <cell r="A935" t="str">
            <v>40089017</v>
          </cell>
          <cell r="B935" t="str">
            <v>OTHER EXPENSES-CVOSM</v>
          </cell>
          <cell r="C935">
            <v>2298.48</v>
          </cell>
        </row>
        <row r="936">
          <cell r="A936" t="str">
            <v>40089018</v>
          </cell>
          <cell r="B936" t="str">
            <v>OTHER EXPENSES-WINDHAM</v>
          </cell>
          <cell r="C936">
            <v>2902.49</v>
          </cell>
        </row>
        <row r="937">
          <cell r="A937" t="str">
            <v>40089019</v>
          </cell>
          <cell r="B937" t="str">
            <v>OTHER EXPENSES-PULM REHAB</v>
          </cell>
          <cell r="C937">
            <v>2141.94</v>
          </cell>
        </row>
        <row r="938">
          <cell r="A938" t="str">
            <v>40089020</v>
          </cell>
          <cell r="B938" t="str">
            <v>OTHER EXPENSES - MAMMO</v>
          </cell>
          <cell r="C938">
            <v>22.99</v>
          </cell>
        </row>
        <row r="939">
          <cell r="A939" t="str">
            <v>40089021</v>
          </cell>
          <cell r="B939" t="str">
            <v>OTHER EXPENSES - OR</v>
          </cell>
          <cell r="C939">
            <v>944.32</v>
          </cell>
        </row>
        <row r="940">
          <cell r="A940" t="str">
            <v>40089023</v>
          </cell>
          <cell r="B940" t="str">
            <v>OTHER EXPENSES-EMERGENCY SVCS.</v>
          </cell>
          <cell r="C940">
            <v>8044.29</v>
          </cell>
        </row>
        <row r="941">
          <cell r="A941" t="str">
            <v>40089029</v>
          </cell>
          <cell r="B941" t="str">
            <v>OTHER EXPENSES-SPEC. SERVICES</v>
          </cell>
          <cell r="C941">
            <v>163.82</v>
          </cell>
        </row>
        <row r="942">
          <cell r="A942" t="str">
            <v>40089035</v>
          </cell>
          <cell r="B942" t="str">
            <v>OTHER EXPENSE- EMPLOYEE BEN</v>
          </cell>
          <cell r="C942">
            <v>87793.65</v>
          </cell>
        </row>
        <row r="943">
          <cell r="A943" t="str">
            <v>40089037</v>
          </cell>
          <cell r="B943" t="str">
            <v>OTHER EXPENSES-SURGICAL</v>
          </cell>
          <cell r="C943">
            <v>864.05</v>
          </cell>
        </row>
        <row r="944">
          <cell r="A944" t="str">
            <v>40089039</v>
          </cell>
          <cell r="B944" t="str">
            <v>OTHER EXPENSE- SEC- SITTING</v>
          </cell>
          <cell r="C944">
            <v>7637.32</v>
          </cell>
        </row>
        <row r="945">
          <cell r="A945" t="str">
            <v>40089040</v>
          </cell>
          <cell r="B945" t="str">
            <v>OTHER EXPENSES-ULTRASOUND</v>
          </cell>
          <cell r="C945">
            <v>449.38</v>
          </cell>
        </row>
        <row r="946">
          <cell r="A946" t="str">
            <v>40089041</v>
          </cell>
          <cell r="B946" t="str">
            <v>OTHER EXPENSES-LAB-CLIN</v>
          </cell>
          <cell r="C946">
            <v>5066.3999999999996</v>
          </cell>
        </row>
        <row r="947">
          <cell r="A947" t="str">
            <v>40089042</v>
          </cell>
          <cell r="B947" t="str">
            <v>OTHER EXPENSES-BLOOD BANK</v>
          </cell>
          <cell r="C947">
            <v>16.97</v>
          </cell>
        </row>
        <row r="948">
          <cell r="A948" t="str">
            <v>40089044</v>
          </cell>
          <cell r="B948" t="str">
            <v>OTHER EXPENSES-RADIOLOGY</v>
          </cell>
          <cell r="C948">
            <v>853.25</v>
          </cell>
        </row>
        <row r="949">
          <cell r="A949" t="str">
            <v>40089045</v>
          </cell>
          <cell r="B949" t="str">
            <v>OTHER EXPENSES - CAT SCAN</v>
          </cell>
          <cell r="C949">
            <v>51.24</v>
          </cell>
        </row>
        <row r="950">
          <cell r="A950" t="str">
            <v>40089047</v>
          </cell>
          <cell r="B950" t="str">
            <v>OTHER EXPENSES - PHARMACY</v>
          </cell>
          <cell r="C950">
            <v>1130.1400000000001</v>
          </cell>
        </row>
        <row r="951">
          <cell r="A951" t="str">
            <v>40089057</v>
          </cell>
          <cell r="B951" t="str">
            <v>OTHER EXPENSES--MEDICAL REC</v>
          </cell>
          <cell r="C951">
            <v>96.5</v>
          </cell>
        </row>
        <row r="952">
          <cell r="A952" t="str">
            <v>40089059</v>
          </cell>
          <cell r="B952" t="str">
            <v>OTHER EXPENSES-DIASTER</v>
          </cell>
          <cell r="C952">
            <v>4551.67</v>
          </cell>
        </row>
        <row r="953">
          <cell r="A953" t="str">
            <v>40089060</v>
          </cell>
          <cell r="B953" t="str">
            <v>OTHER EXPENSES-ADM AND GENERAL</v>
          </cell>
          <cell r="C953">
            <v>148534.15</v>
          </cell>
        </row>
        <row r="954">
          <cell r="A954" t="str">
            <v>40089061</v>
          </cell>
          <cell r="B954" t="str">
            <v>OTHER EXPENSES-PERSONNEL</v>
          </cell>
          <cell r="C954">
            <v>781</v>
          </cell>
        </row>
        <row r="955">
          <cell r="A955" t="str">
            <v>40089062</v>
          </cell>
          <cell r="B955" t="str">
            <v>OTHER EXPENSES-QUALITY ASSUR.</v>
          </cell>
          <cell r="C955">
            <v>1170.96</v>
          </cell>
        </row>
        <row r="956">
          <cell r="A956" t="str">
            <v>40089064</v>
          </cell>
          <cell r="B956" t="str">
            <v>OTHER EXPENSES PUR &amp; STORE</v>
          </cell>
          <cell r="C956">
            <v>5689.8</v>
          </cell>
        </row>
        <row r="957">
          <cell r="A957" t="str">
            <v>40089065</v>
          </cell>
          <cell r="B957" t="str">
            <v>OTHER EXPENSES-PUB REL</v>
          </cell>
          <cell r="C957">
            <v>1903.69</v>
          </cell>
        </row>
        <row r="958">
          <cell r="A958" t="str">
            <v>40089069</v>
          </cell>
          <cell r="B958" t="str">
            <v>OTHER EXP- PRACTICE OPERATIONS</v>
          </cell>
          <cell r="C958">
            <v>637.55999999999995</v>
          </cell>
        </row>
        <row r="959">
          <cell r="A959" t="str">
            <v>40089073</v>
          </cell>
          <cell r="B959" t="str">
            <v>OTHER EXPENSE-SPFLD DAYCARE</v>
          </cell>
          <cell r="C959">
            <v>5538.72</v>
          </cell>
        </row>
        <row r="960">
          <cell r="A960" t="str">
            <v>40089076</v>
          </cell>
          <cell r="B960" t="str">
            <v>OTHER EXPENSES-ED/HOSP WIDE</v>
          </cell>
          <cell r="C960">
            <v>-64.55</v>
          </cell>
        </row>
        <row r="961">
          <cell r="A961" t="str">
            <v>40089080</v>
          </cell>
          <cell r="B961" t="str">
            <v>OTHER EXPENSES-DIETARY EXPENSE</v>
          </cell>
          <cell r="C961">
            <v>508.36</v>
          </cell>
        </row>
        <row r="962">
          <cell r="A962" t="str">
            <v>40089083</v>
          </cell>
          <cell r="B962" t="str">
            <v>OTHER EXPENSES-PLANT MAINT</v>
          </cell>
          <cell r="C962">
            <v>141153.92000000001</v>
          </cell>
        </row>
        <row r="963">
          <cell r="A963" t="str">
            <v>40089085</v>
          </cell>
          <cell r="B963" t="str">
            <v>OTHER EXPENSES-HSKP SERVICES</v>
          </cell>
          <cell r="C963">
            <v>135.55000000000001</v>
          </cell>
        </row>
        <row r="964">
          <cell r="A964" t="str">
            <v>40089089</v>
          </cell>
          <cell r="B964" t="str">
            <v>OTHER EXPENSES-OUTPT REG</v>
          </cell>
          <cell r="C964">
            <v>12</v>
          </cell>
        </row>
        <row r="965">
          <cell r="A965" t="str">
            <v>40089090</v>
          </cell>
          <cell r="B965" t="str">
            <v>OTHER EXPENSES-PATIENT ACCT</v>
          </cell>
          <cell r="C965">
            <v>1582.29</v>
          </cell>
        </row>
        <row r="966">
          <cell r="A966" t="str">
            <v>40089091</v>
          </cell>
          <cell r="B966" t="str">
            <v>OTHER EXPENSES-DATA PROCESSING</v>
          </cell>
          <cell r="C966">
            <v>116.99</v>
          </cell>
        </row>
        <row r="967">
          <cell r="A967" t="str">
            <v>40089092</v>
          </cell>
          <cell r="B967" t="str">
            <v>OTHER EXPENSES-GENERAL ACCT</v>
          </cell>
          <cell r="C967">
            <v>21319.83</v>
          </cell>
        </row>
        <row r="968">
          <cell r="A968" t="str">
            <v>40089095</v>
          </cell>
          <cell r="B968" t="str">
            <v>OTHER EXPENSES-CORP COMPLIANCE</v>
          </cell>
          <cell r="C968">
            <v>217.25</v>
          </cell>
        </row>
        <row r="969">
          <cell r="A969" t="str">
            <v>40089097</v>
          </cell>
          <cell r="B969" t="str">
            <v>OTHER EXPENSES-AUXILIARY GROUP</v>
          </cell>
          <cell r="C969">
            <v>9354.81</v>
          </cell>
        </row>
        <row r="970">
          <cell r="A970" t="str">
            <v>40089098</v>
          </cell>
          <cell r="B970" t="str">
            <v>OTHER EXPENSES-MEDICAL STAFF</v>
          </cell>
          <cell r="C970">
            <v>2090.65</v>
          </cell>
        </row>
        <row r="971">
          <cell r="A971" t="str">
            <v>40090030</v>
          </cell>
          <cell r="B971" t="str">
            <v>AMORTIZ OF BOND ISS/LOC COSTS</v>
          </cell>
          <cell r="C971">
            <v>3900</v>
          </cell>
        </row>
        <row r="972">
          <cell r="A972" t="str">
            <v>40091030</v>
          </cell>
          <cell r="B972" t="str">
            <v>BUILDING-DEPRECIATION</v>
          </cell>
          <cell r="C972">
            <v>448028.25</v>
          </cell>
        </row>
        <row r="973">
          <cell r="A973" t="str">
            <v>40091075</v>
          </cell>
          <cell r="B973" t="str">
            <v>DEPRECIATION-BLDG-RMH</v>
          </cell>
          <cell r="C973">
            <v>13965.5</v>
          </cell>
        </row>
        <row r="974">
          <cell r="A974" t="str">
            <v>40092030</v>
          </cell>
          <cell r="B974" t="str">
            <v>FIXED EQUIPMENT-DEPRECIATION</v>
          </cell>
          <cell r="C974">
            <v>151060.62</v>
          </cell>
        </row>
        <row r="975">
          <cell r="A975" t="str">
            <v>40092075</v>
          </cell>
          <cell r="B975" t="str">
            <v>DEPRECIATION-FIXED EQUIP-RMH</v>
          </cell>
          <cell r="C975">
            <v>3992.04</v>
          </cell>
        </row>
        <row r="976">
          <cell r="A976" t="str">
            <v>40093030</v>
          </cell>
          <cell r="B976" t="str">
            <v>MAJOR MOVABLE EQUIP.-DEPR</v>
          </cell>
          <cell r="C976">
            <v>1491501.59</v>
          </cell>
        </row>
        <row r="977">
          <cell r="A977" t="str">
            <v>40093075</v>
          </cell>
          <cell r="B977" t="str">
            <v>DEPRECIATION-MAJOR MOVBL-RMH</v>
          </cell>
          <cell r="C977">
            <v>13594.32</v>
          </cell>
        </row>
        <row r="978">
          <cell r="A978" t="str">
            <v>40094030</v>
          </cell>
          <cell r="B978" t="str">
            <v>LAND IMPROVEMENTS-DEPRECIATION</v>
          </cell>
          <cell r="C978">
            <v>67172.61</v>
          </cell>
        </row>
        <row r="979">
          <cell r="A979" t="str">
            <v>40094075</v>
          </cell>
          <cell r="B979" t="str">
            <v>DEPRECIATION-L/H IMPROVMT-RMH</v>
          </cell>
          <cell r="C979">
            <v>7119.91</v>
          </cell>
        </row>
        <row r="980">
          <cell r="A980" t="str">
            <v>40095015</v>
          </cell>
          <cell r="B980" t="str">
            <v>LEASE/RENTALS BLDGS - ENT</v>
          </cell>
          <cell r="C980">
            <v>31266.12</v>
          </cell>
        </row>
        <row r="981">
          <cell r="A981" t="str">
            <v>40095017</v>
          </cell>
          <cell r="B981" t="str">
            <v>LEASE/RENTALS/BLDGS</v>
          </cell>
          <cell r="C981">
            <v>32887.5</v>
          </cell>
        </row>
        <row r="982">
          <cell r="A982" t="str">
            <v>40095018</v>
          </cell>
          <cell r="B982" t="str">
            <v>RENT/LEASE BLDG-RMH-PSYCH</v>
          </cell>
          <cell r="C982">
            <v>48000</v>
          </cell>
        </row>
        <row r="983">
          <cell r="A983" t="str">
            <v>40095037</v>
          </cell>
          <cell r="B983" t="str">
            <v>LEASE/RENTALS BLDGS</v>
          </cell>
          <cell r="C983">
            <v>16800</v>
          </cell>
        </row>
        <row r="984">
          <cell r="A984" t="str">
            <v>40095041</v>
          </cell>
          <cell r="B984" t="str">
            <v>LEASE/RENTALS BLDG.-LAB-CLIN</v>
          </cell>
          <cell r="C984">
            <v>13236.84</v>
          </cell>
        </row>
        <row r="985">
          <cell r="A985" t="str">
            <v>40095049</v>
          </cell>
          <cell r="B985" t="str">
            <v>LEASE/RENTALS BLDGS-PHY THPY</v>
          </cell>
          <cell r="C985">
            <v>68546.880000000005</v>
          </cell>
        </row>
        <row r="986">
          <cell r="A986" t="str">
            <v>40095055</v>
          </cell>
          <cell r="B986" t="str">
            <v>LEASE/RENT BLDG-CODING</v>
          </cell>
          <cell r="C986">
            <v>14736</v>
          </cell>
        </row>
        <row r="987">
          <cell r="A987" t="str">
            <v>40095060</v>
          </cell>
          <cell r="B987" t="str">
            <v>LEASE/RENTALS BLDS-ADM AND GEN</v>
          </cell>
          <cell r="C987">
            <v>2627.02</v>
          </cell>
        </row>
        <row r="988">
          <cell r="A988" t="str">
            <v>40095072</v>
          </cell>
          <cell r="B988" t="str">
            <v>LEASE/RENTAL BLDGS-MED. RECORD</v>
          </cell>
          <cell r="C988">
            <v>6000</v>
          </cell>
        </row>
        <row r="989">
          <cell r="A989" t="str">
            <v>40095073</v>
          </cell>
          <cell r="B989" t="str">
            <v>LEASE/RENT BLDGS-SPFLD ADULT</v>
          </cell>
          <cell r="C989">
            <v>79265.070000000007</v>
          </cell>
        </row>
        <row r="990">
          <cell r="A990" t="str">
            <v>40095083</v>
          </cell>
          <cell r="B990" t="str">
            <v>LEASE/RENTALS BLDGS-PLANT MAIN</v>
          </cell>
          <cell r="C990">
            <v>10080</v>
          </cell>
        </row>
        <row r="991">
          <cell r="A991" t="str">
            <v>40095084</v>
          </cell>
          <cell r="B991" t="str">
            <v>RENT/LEASE BLDG-RMH-P.T.</v>
          </cell>
          <cell r="C991">
            <v>9000</v>
          </cell>
        </row>
        <row r="992">
          <cell r="A992" t="str">
            <v>40095090</v>
          </cell>
          <cell r="B992" t="str">
            <v>LEASE/RENTAL BLDG-PATIENT ACCT</v>
          </cell>
          <cell r="C992">
            <v>9329.2800000000007</v>
          </cell>
        </row>
        <row r="993">
          <cell r="A993" t="str">
            <v>40096009</v>
          </cell>
          <cell r="B993" t="str">
            <v>LEASE/RENTALS EQUIP-MED/SURG I</v>
          </cell>
          <cell r="C993">
            <v>38874.78</v>
          </cell>
        </row>
        <row r="994">
          <cell r="A994" t="str">
            <v>40096013</v>
          </cell>
          <cell r="B994" t="str">
            <v>LEASE/RENTALS/EQUIP-CHILDBIRTH</v>
          </cell>
          <cell r="C994">
            <v>9688.2900000000009</v>
          </cell>
        </row>
        <row r="995">
          <cell r="A995" t="str">
            <v>40096015</v>
          </cell>
          <cell r="B995" t="str">
            <v>LEASE/RENTAL EQUIP - ENT</v>
          </cell>
          <cell r="C995">
            <v>2112.66</v>
          </cell>
        </row>
        <row r="996">
          <cell r="A996" t="str">
            <v>40096017</v>
          </cell>
          <cell r="B996" t="str">
            <v>LEASE/RENTALS EQUIP</v>
          </cell>
          <cell r="C996">
            <v>9997.5</v>
          </cell>
        </row>
        <row r="997">
          <cell r="A997" t="str">
            <v>40096018</v>
          </cell>
          <cell r="B997" t="str">
            <v>RENT/LEASE EQUIP-RMH-PSYCH</v>
          </cell>
          <cell r="C997">
            <v>15454.77</v>
          </cell>
        </row>
        <row r="998">
          <cell r="A998" t="str">
            <v>40096019</v>
          </cell>
          <cell r="B998" t="str">
            <v>LEASE/RENTALS EQUIP-PULM REHAB</v>
          </cell>
          <cell r="C998">
            <v>83.4</v>
          </cell>
        </row>
        <row r="999">
          <cell r="A999" t="str">
            <v>40096020</v>
          </cell>
          <cell r="B999" t="str">
            <v>LEASE RENTALS - EQUIPMENT</v>
          </cell>
          <cell r="C999">
            <v>5676.65</v>
          </cell>
        </row>
        <row r="1000">
          <cell r="A1000" t="str">
            <v>40096021</v>
          </cell>
          <cell r="B1000" t="str">
            <v>LEASE/RENTALS EQUIP - OR</v>
          </cell>
          <cell r="C1000">
            <v>13381.65</v>
          </cell>
        </row>
        <row r="1001">
          <cell r="A1001" t="str">
            <v>40096022</v>
          </cell>
          <cell r="B1001" t="str">
            <v>LEASE/RENTALS EQUIP-RECOVERY</v>
          </cell>
          <cell r="C1001">
            <v>5388.4</v>
          </cell>
        </row>
        <row r="1002">
          <cell r="A1002" t="str">
            <v>40096023</v>
          </cell>
          <cell r="B1002" t="str">
            <v>LEASE/RENTALS EQUIP-EMERG. SVC</v>
          </cell>
          <cell r="C1002">
            <v>25864.6</v>
          </cell>
        </row>
        <row r="1003">
          <cell r="A1003" t="str">
            <v>40096024</v>
          </cell>
          <cell r="B1003" t="str">
            <v>LEASE/RENTALS EQUIP-1DAY SURGY</v>
          </cell>
          <cell r="C1003">
            <v>1103.4000000000001</v>
          </cell>
        </row>
        <row r="1004">
          <cell r="A1004" t="str">
            <v>40096028</v>
          </cell>
          <cell r="B1004" t="str">
            <v>LEASE/RENTALS EQUIP-SPEC.PROC.</v>
          </cell>
          <cell r="C1004">
            <v>56940.53</v>
          </cell>
        </row>
        <row r="1005">
          <cell r="A1005" t="str">
            <v>40096029</v>
          </cell>
          <cell r="B1005" t="str">
            <v>LEASE/RENTAL EQUIP-SP SERVICES</v>
          </cell>
          <cell r="C1005">
            <v>4522.45</v>
          </cell>
        </row>
        <row r="1006">
          <cell r="A1006" t="str">
            <v>40096037</v>
          </cell>
          <cell r="B1006" t="str">
            <v>LEASE/RENTAL EQUIP/SURGICAL</v>
          </cell>
          <cell r="C1006">
            <v>698.54</v>
          </cell>
        </row>
        <row r="1007">
          <cell r="A1007" t="str">
            <v>40096041</v>
          </cell>
          <cell r="B1007" t="str">
            <v>LEASE/RENTALS EQUIP-LAB-CLIN</v>
          </cell>
          <cell r="C1007">
            <v>119.4</v>
          </cell>
        </row>
        <row r="1008">
          <cell r="A1008" t="str">
            <v>40096044</v>
          </cell>
          <cell r="B1008" t="str">
            <v>LEASE/RENTALS EQUIP-RADIOLOGY</v>
          </cell>
          <cell r="C1008">
            <v>9891.25</v>
          </cell>
        </row>
        <row r="1009">
          <cell r="A1009" t="str">
            <v>40096045</v>
          </cell>
          <cell r="B1009" t="str">
            <v>LEASE/RENTALS EQUIP-CAT SCAN</v>
          </cell>
          <cell r="C1009">
            <v>19448.560000000001</v>
          </cell>
        </row>
        <row r="1010">
          <cell r="A1010" t="str">
            <v>40096047</v>
          </cell>
          <cell r="B1010" t="str">
            <v>LEASE/RENTALS EQUIP-PHARMACY</v>
          </cell>
          <cell r="C1010">
            <v>23712.21</v>
          </cell>
        </row>
        <row r="1011">
          <cell r="A1011" t="str">
            <v>40096048</v>
          </cell>
          <cell r="B1011" t="str">
            <v>LEASE/RENTALS EQUIP-ANESTH</v>
          </cell>
          <cell r="C1011">
            <v>16153.85</v>
          </cell>
        </row>
        <row r="1012">
          <cell r="A1012" t="str">
            <v>40096049</v>
          </cell>
          <cell r="B1012" t="str">
            <v>LEASE/RENTALS EQUIP-PHY THPY</v>
          </cell>
          <cell r="C1012">
            <v>250.2</v>
          </cell>
        </row>
        <row r="1013">
          <cell r="A1013" t="str">
            <v>40096050</v>
          </cell>
          <cell r="B1013" t="str">
            <v>LEASE/RENTALS EQUIP-RESP THPY</v>
          </cell>
          <cell r="C1013">
            <v>431.85</v>
          </cell>
        </row>
        <row r="1014">
          <cell r="A1014" t="str">
            <v>40096055</v>
          </cell>
          <cell r="B1014" t="str">
            <v>LEASE/RENTALS EQUIP</v>
          </cell>
          <cell r="C1014">
            <v>76.45</v>
          </cell>
        </row>
        <row r="1015">
          <cell r="A1015" t="str">
            <v>40096057</v>
          </cell>
          <cell r="B1015" t="str">
            <v>LEASE/RENTALS EQUIP-MED REC</v>
          </cell>
          <cell r="C1015">
            <v>2592.5</v>
          </cell>
        </row>
        <row r="1016">
          <cell r="A1016" t="str">
            <v>40096060</v>
          </cell>
          <cell r="B1016" t="str">
            <v>LEASE/RENTALS EQUIP-ADM &amp; GEN</v>
          </cell>
          <cell r="C1016">
            <v>486.95</v>
          </cell>
        </row>
        <row r="1017">
          <cell r="A1017" t="str">
            <v>40096061</v>
          </cell>
          <cell r="B1017" t="str">
            <v>LEASE/RENTALS EQUIP-PERSONNEL</v>
          </cell>
          <cell r="C1017">
            <v>204.85</v>
          </cell>
        </row>
        <row r="1018">
          <cell r="A1018" t="str">
            <v>40096062</v>
          </cell>
          <cell r="B1018" t="str">
            <v>LEASE/RNTLS EQUIP - QA</v>
          </cell>
          <cell r="C1018">
            <v>742.95</v>
          </cell>
        </row>
        <row r="1019">
          <cell r="A1019" t="str">
            <v>40096063</v>
          </cell>
          <cell r="B1019" t="str">
            <v>LEASE/RENTALS EQUIP-COMMUCN</v>
          </cell>
          <cell r="C1019">
            <v>477.6</v>
          </cell>
        </row>
        <row r="1020">
          <cell r="A1020" t="str">
            <v>40096064</v>
          </cell>
          <cell r="B1020" t="str">
            <v>LEASE/RENTAL EQUIP-PUR STORE</v>
          </cell>
          <cell r="C1020">
            <v>3809</v>
          </cell>
        </row>
        <row r="1021">
          <cell r="A1021" t="str">
            <v>40096067</v>
          </cell>
          <cell r="B1021" t="str">
            <v>LEASE/RENTALS EQUIP-MAILROOM</v>
          </cell>
          <cell r="C1021">
            <v>3764.89</v>
          </cell>
        </row>
        <row r="1022">
          <cell r="A1022" t="str">
            <v>40096068</v>
          </cell>
          <cell r="B1022" t="str">
            <v>LEASE/RENTALS EQUIP-PRINTING</v>
          </cell>
          <cell r="C1022">
            <v>107642.69</v>
          </cell>
        </row>
        <row r="1023">
          <cell r="A1023" t="str">
            <v>40096073</v>
          </cell>
          <cell r="B1023" t="str">
            <v>LEASE/RENTALS EQUIP-SPFLD DAY</v>
          </cell>
          <cell r="C1023">
            <v>150.94999999999999</v>
          </cell>
        </row>
        <row r="1024">
          <cell r="A1024" t="str">
            <v>40096076</v>
          </cell>
          <cell r="B1024" t="str">
            <v>LEASE RENTALS-ED/HOSP WIDE</v>
          </cell>
          <cell r="C1024">
            <v>109.45</v>
          </cell>
        </row>
        <row r="1025">
          <cell r="A1025" t="str">
            <v>40096077</v>
          </cell>
          <cell r="B1025" t="str">
            <v>RENT/LEASE EQP-RMH-LABORATORY</v>
          </cell>
          <cell r="C1025">
            <v>3162</v>
          </cell>
        </row>
        <row r="1026">
          <cell r="A1026" t="str">
            <v>40096080</v>
          </cell>
          <cell r="B1026" t="str">
            <v>LEASE/RENTALS EQUIP-DIETARY SE</v>
          </cell>
          <cell r="C1026">
            <v>83.4</v>
          </cell>
        </row>
        <row r="1027">
          <cell r="A1027" t="str">
            <v>40096083</v>
          </cell>
          <cell r="B1027" t="str">
            <v>LEASE/RENTALS EQUIP-PLANT MAIN</v>
          </cell>
          <cell r="C1027">
            <v>857.35</v>
          </cell>
        </row>
        <row r="1028">
          <cell r="A1028" t="str">
            <v>40096085</v>
          </cell>
          <cell r="B1028" t="str">
            <v>LEASE/RENTALS EQUIP-HSKP SERV</v>
          </cell>
          <cell r="C1028">
            <v>583.79999999999995</v>
          </cell>
        </row>
        <row r="1029">
          <cell r="A1029" t="str">
            <v>40096091</v>
          </cell>
          <cell r="B1029" t="str">
            <v>LEASE/RENTALS EQUIP-DATA PROCE</v>
          </cell>
          <cell r="C1029">
            <v>547.25</v>
          </cell>
        </row>
        <row r="1030">
          <cell r="A1030" t="str">
            <v>40096096</v>
          </cell>
          <cell r="B1030" t="str">
            <v>LEASE/RENTAL EQUIP</v>
          </cell>
          <cell r="C1030">
            <v>1186.25</v>
          </cell>
        </row>
        <row r="1031">
          <cell r="A1031" t="str">
            <v>40099061</v>
          </cell>
          <cell r="B1031" t="str">
            <v>ADVERTISING-HR</v>
          </cell>
          <cell r="C1031">
            <v>29197.98</v>
          </cell>
        </row>
        <row r="1032">
          <cell r="A1032" t="str">
            <v>40099065</v>
          </cell>
          <cell r="B1032" t="str">
            <v>ADVERTISING-PUBLIC RELATIONS</v>
          </cell>
          <cell r="C1032">
            <v>60262.71</v>
          </cell>
        </row>
        <row r="1033">
          <cell r="A1033" t="str">
            <v>40101037</v>
          </cell>
          <cell r="B1033" t="str">
            <v>RECRUITMENT FEES</v>
          </cell>
          <cell r="C1033">
            <v>3990.12</v>
          </cell>
        </row>
        <row r="1034">
          <cell r="A1034" t="str">
            <v>40101047</v>
          </cell>
          <cell r="B1034" t="str">
            <v>RECRUITMENT FEES</v>
          </cell>
          <cell r="C1034">
            <v>272.3</v>
          </cell>
        </row>
        <row r="1035">
          <cell r="A1035" t="str">
            <v>40101060</v>
          </cell>
          <cell r="B1035" t="str">
            <v>RECRUITMENT FEES</v>
          </cell>
          <cell r="C1035">
            <v>50890.84</v>
          </cell>
        </row>
        <row r="1036">
          <cell r="A1036" t="str">
            <v>40101061</v>
          </cell>
          <cell r="B1036" t="str">
            <v>RECRUITMENT FEES</v>
          </cell>
          <cell r="C1036">
            <v>21868.9</v>
          </cell>
        </row>
        <row r="1037">
          <cell r="A1037" t="str">
            <v>40146002</v>
          </cell>
          <cell r="B1037" t="str">
            <v>NON CHARGEABLE INVENTORY</v>
          </cell>
          <cell r="C1037">
            <v>0</v>
          </cell>
        </row>
        <row r="1038">
          <cell r="A1038" t="str">
            <v>40146009</v>
          </cell>
          <cell r="B1038" t="str">
            <v>NON-CHARGEABLE MEDS-MED/SURG I</v>
          </cell>
          <cell r="C1038">
            <v>1535.44</v>
          </cell>
        </row>
        <row r="1039">
          <cell r="A1039" t="str">
            <v>40146013</v>
          </cell>
          <cell r="B1039" t="str">
            <v>NON-CHARGEABLE MEDS-OBSTETRICS</v>
          </cell>
          <cell r="C1039">
            <v>1395.38</v>
          </cell>
        </row>
        <row r="1040">
          <cell r="A1040" t="str">
            <v>40146015</v>
          </cell>
          <cell r="B1040" t="str">
            <v>NON CHARGEABLE INVENTORY</v>
          </cell>
          <cell r="C1040">
            <v>5.89</v>
          </cell>
        </row>
        <row r="1041">
          <cell r="A1041" t="str">
            <v>40146017</v>
          </cell>
          <cell r="B1041" t="str">
            <v>NON CHARGEABLE INVENTORY</v>
          </cell>
          <cell r="C1041">
            <v>166.79</v>
          </cell>
        </row>
        <row r="1042">
          <cell r="A1042" t="str">
            <v>40146021</v>
          </cell>
          <cell r="B1042" t="str">
            <v>NON-CHARGEABLE MEDS-SURGICAL S</v>
          </cell>
          <cell r="C1042">
            <v>3149.21</v>
          </cell>
        </row>
        <row r="1043">
          <cell r="A1043" t="str">
            <v>40146023</v>
          </cell>
          <cell r="B1043" t="str">
            <v>NON-CHARGEABLE MEDS-EMERGENCY</v>
          </cell>
          <cell r="C1043">
            <v>2588.44</v>
          </cell>
        </row>
        <row r="1044">
          <cell r="A1044" t="str">
            <v>40146024</v>
          </cell>
          <cell r="B1044" t="str">
            <v>NON-CHARGEABLE MEDS-ONE DAY</v>
          </cell>
          <cell r="C1044">
            <v>9.8800000000000008</v>
          </cell>
        </row>
        <row r="1045">
          <cell r="A1045" t="str">
            <v>40146025</v>
          </cell>
          <cell r="B1045" t="str">
            <v>NON CHARGEABLE</v>
          </cell>
          <cell r="C1045">
            <v>0</v>
          </cell>
        </row>
        <row r="1046">
          <cell r="A1046" t="str">
            <v>40146028</v>
          </cell>
          <cell r="B1046" t="str">
            <v>NON-CHARGEABLE MEDS-SPEC PROC</v>
          </cell>
          <cell r="C1046">
            <v>43.41</v>
          </cell>
        </row>
        <row r="1047">
          <cell r="A1047" t="str">
            <v>40146029</v>
          </cell>
          <cell r="B1047" t="str">
            <v>NON-CHARGEABLE MEDS-SPEC SERVI</v>
          </cell>
          <cell r="C1047">
            <v>53.15</v>
          </cell>
        </row>
        <row r="1048">
          <cell r="A1048" t="str">
            <v>40146037</v>
          </cell>
          <cell r="B1048" t="str">
            <v>NON CHARGEABLE INVENTORY</v>
          </cell>
          <cell r="C1048">
            <v>12.15</v>
          </cell>
        </row>
        <row r="1049">
          <cell r="A1049" t="str">
            <v>40146041</v>
          </cell>
          <cell r="B1049" t="str">
            <v>NON-CHARGE ITEMS-LAB, DIAGNOS</v>
          </cell>
          <cell r="C1049">
            <v>21.35</v>
          </cell>
        </row>
        <row r="1050">
          <cell r="A1050" t="str">
            <v>40146044</v>
          </cell>
          <cell r="B1050" t="str">
            <v>NON-CHARGEABLE MEDS-RADIOLOGY</v>
          </cell>
          <cell r="C1050">
            <v>34.94</v>
          </cell>
        </row>
        <row r="1051">
          <cell r="A1051" t="str">
            <v>40146047</v>
          </cell>
          <cell r="B1051" t="str">
            <v>PHARMACEUTICAL-NO CHARGE</v>
          </cell>
          <cell r="C1051">
            <v>20485</v>
          </cell>
        </row>
        <row r="1052">
          <cell r="A1052" t="str">
            <v>40146048</v>
          </cell>
          <cell r="B1052" t="str">
            <v>NON-CHARGEABLE MEDS-ANESTHESIO</v>
          </cell>
          <cell r="C1052">
            <v>55.74</v>
          </cell>
        </row>
        <row r="1053">
          <cell r="A1053" t="str">
            <v>50001000</v>
          </cell>
          <cell r="B1053" t="str">
            <v>CHARITY UNCOMP.CARE - I/P</v>
          </cell>
          <cell r="C1053">
            <v>245278.27</v>
          </cell>
        </row>
        <row r="1054">
          <cell r="A1054" t="str">
            <v>50001001</v>
          </cell>
          <cell r="B1054" t="str">
            <v>CHARITY UNCOMP CARE-RMH-I/P</v>
          </cell>
          <cell r="C1054">
            <v>146143.85</v>
          </cell>
        </row>
        <row r="1055">
          <cell r="A1055" t="str">
            <v>50011000</v>
          </cell>
          <cell r="B1055" t="str">
            <v>CHARITY UNCOMP.CARE - O/P</v>
          </cell>
          <cell r="C1055">
            <v>2440835.0499999998</v>
          </cell>
        </row>
        <row r="1056">
          <cell r="A1056" t="str">
            <v>50011015</v>
          </cell>
          <cell r="B1056" t="str">
            <v>CHARITY SERVICES-O/P/ENT</v>
          </cell>
          <cell r="C1056">
            <v>15271.83</v>
          </cell>
        </row>
        <row r="1057">
          <cell r="A1057" t="str">
            <v>50011017</v>
          </cell>
          <cell r="B1057" t="str">
            <v>CHARITY SERVICES-O/P</v>
          </cell>
          <cell r="C1057">
            <v>38738.46</v>
          </cell>
        </row>
        <row r="1058">
          <cell r="A1058" t="str">
            <v>50011037</v>
          </cell>
          <cell r="B1058" t="str">
            <v>CHARITY CARE</v>
          </cell>
          <cell r="C1058">
            <v>39372.11</v>
          </cell>
        </row>
        <row r="1059">
          <cell r="A1059" t="str">
            <v>50011058</v>
          </cell>
          <cell r="B1059" t="str">
            <v>CHARITY SERVICES-ANES PHYS</v>
          </cell>
          <cell r="C1059">
            <v>22701.19</v>
          </cell>
        </row>
        <row r="1060">
          <cell r="A1060" t="str">
            <v>50011096</v>
          </cell>
          <cell r="B1060" t="str">
            <v>CHARITY CARE - HOSPITALIST</v>
          </cell>
          <cell r="C1060">
            <v>13550.27</v>
          </cell>
        </row>
        <row r="1061">
          <cell r="A1061" t="str">
            <v>50101000</v>
          </cell>
          <cell r="B1061" t="str">
            <v>CONTRACTUAL ADJ - BC I/P</v>
          </cell>
          <cell r="C1061">
            <v>924702.78</v>
          </cell>
        </row>
        <row r="1062">
          <cell r="A1062" t="str">
            <v>50101001</v>
          </cell>
          <cell r="B1062" t="str">
            <v>CONTRCTL ADJ-RMH-B/C-I/P</v>
          </cell>
          <cell r="C1062">
            <v>19602.47</v>
          </cell>
        </row>
        <row r="1063">
          <cell r="A1063" t="str">
            <v>50102000</v>
          </cell>
          <cell r="B1063" t="str">
            <v>CONTRACTUAL ADJ - MCARE - I/P</v>
          </cell>
          <cell r="C1063">
            <v>7358845.7000000002</v>
          </cell>
        </row>
        <row r="1064">
          <cell r="A1064" t="str">
            <v>50102001</v>
          </cell>
          <cell r="B1064" t="str">
            <v>CONTRCTL ADJ-RMH-MCARE-I/P</v>
          </cell>
          <cell r="C1064">
            <v>336709.67</v>
          </cell>
        </row>
        <row r="1065">
          <cell r="A1065" t="str">
            <v>50103000</v>
          </cell>
          <cell r="B1065" t="str">
            <v>CONTRACTUAL ADJ - MCAID I/P</v>
          </cell>
          <cell r="C1065">
            <v>1732126.38</v>
          </cell>
        </row>
        <row r="1066">
          <cell r="A1066" t="str">
            <v>50103001</v>
          </cell>
          <cell r="B1066" t="str">
            <v>CONTRCTL ADJ-RMH-MCAID-I/P</v>
          </cell>
          <cell r="C1066">
            <v>8080.32</v>
          </cell>
        </row>
        <row r="1067">
          <cell r="A1067" t="str">
            <v>50104000</v>
          </cell>
          <cell r="B1067" t="str">
            <v>CONTRACTUAL ADJ CHP INS  I/P</v>
          </cell>
          <cell r="C1067">
            <v>8609.01</v>
          </cell>
        </row>
        <row r="1068">
          <cell r="A1068" t="str">
            <v>50107000</v>
          </cell>
          <cell r="B1068" t="str">
            <v>CONTRACTUAL ADJ - COMM I/P</v>
          </cell>
          <cell r="C1068">
            <v>317373.83</v>
          </cell>
        </row>
        <row r="1069">
          <cell r="A1069" t="str">
            <v>50107001</v>
          </cell>
          <cell r="B1069" t="str">
            <v>CONTRACTUAL ADJ -BF COMM I/P</v>
          </cell>
          <cell r="C1069">
            <v>34903.99</v>
          </cell>
        </row>
        <row r="1070">
          <cell r="A1070" t="str">
            <v>50108000</v>
          </cell>
          <cell r="B1070" t="str">
            <v>CONTRACT ADJ. W/C  I/P</v>
          </cell>
          <cell r="C1070">
            <v>179987.74</v>
          </cell>
        </row>
        <row r="1071">
          <cell r="A1071" t="str">
            <v>50109000</v>
          </cell>
          <cell r="B1071" t="str">
            <v>CONTRACT ADJ.-LOST CHGS INPT</v>
          </cell>
          <cell r="C1071">
            <v>59980.09</v>
          </cell>
        </row>
        <row r="1072">
          <cell r="A1072" t="str">
            <v>50111000</v>
          </cell>
          <cell r="B1072" t="str">
            <v>CONTRACTUAL ADJ BC OUTPATIENTS</v>
          </cell>
          <cell r="C1072">
            <v>2649958.0699999998</v>
          </cell>
        </row>
        <row r="1073">
          <cell r="A1073" t="str">
            <v>50112000</v>
          </cell>
          <cell r="B1073" t="str">
            <v>CONTRACTUAL ADJ-MEDICARE O/P</v>
          </cell>
          <cell r="C1073">
            <v>18643383.859999999</v>
          </cell>
        </row>
        <row r="1074">
          <cell r="A1074" t="str">
            <v>50112015</v>
          </cell>
          <cell r="B1074" t="str">
            <v>CONTRACT ADJ-MEDICARE - ENT</v>
          </cell>
          <cell r="C1074">
            <v>291377</v>
          </cell>
        </row>
        <row r="1075">
          <cell r="A1075" t="str">
            <v>50112017</v>
          </cell>
          <cell r="B1075" t="str">
            <v>CONTRACT ADJ</v>
          </cell>
          <cell r="C1075">
            <v>2090554.2</v>
          </cell>
        </row>
        <row r="1076">
          <cell r="A1076" t="str">
            <v>50112025</v>
          </cell>
          <cell r="B1076" t="str">
            <v>CONTRACTUAL ADJ - UROLOGY</v>
          </cell>
          <cell r="C1076">
            <v>0</v>
          </cell>
        </row>
        <row r="1077">
          <cell r="A1077" t="str">
            <v>50112037</v>
          </cell>
          <cell r="B1077" t="str">
            <v>CONTRACTUAL ADJ</v>
          </cell>
          <cell r="C1077">
            <v>1199752.42</v>
          </cell>
        </row>
        <row r="1078">
          <cell r="A1078" t="str">
            <v>50112058</v>
          </cell>
          <cell r="B1078" t="str">
            <v>C/A MEDICARE - ANES PHYS</v>
          </cell>
          <cell r="C1078">
            <v>331659.18</v>
          </cell>
        </row>
        <row r="1079">
          <cell r="A1079" t="str">
            <v>50112096</v>
          </cell>
          <cell r="B1079" t="str">
            <v>CONTRACTUAL ADJ - HOSPITALIST</v>
          </cell>
          <cell r="C1079">
            <v>400565.78</v>
          </cell>
        </row>
        <row r="1080">
          <cell r="A1080" t="str">
            <v>50113000</v>
          </cell>
          <cell r="B1080" t="str">
            <v>CONTRACTUAL ADJ - MEDICAID O/P</v>
          </cell>
          <cell r="C1080">
            <v>11454574.77</v>
          </cell>
        </row>
        <row r="1081">
          <cell r="A1081" t="str">
            <v>50116000</v>
          </cell>
          <cell r="B1081" t="str">
            <v>CONTRACTUAL ADJ-CBA OUTPATIENT</v>
          </cell>
          <cell r="C1081">
            <v>294021.74</v>
          </cell>
        </row>
        <row r="1082">
          <cell r="A1082" t="str">
            <v>50117000</v>
          </cell>
          <cell r="B1082" t="str">
            <v>CONTRACTUAL ADJ - COMM O/P</v>
          </cell>
          <cell r="C1082">
            <v>1631334.52</v>
          </cell>
        </row>
        <row r="1083">
          <cell r="A1083" t="str">
            <v>50118000</v>
          </cell>
          <cell r="B1083" t="str">
            <v>CONTRACT ADJ. W/C  O/P</v>
          </cell>
          <cell r="C1083">
            <v>669.58</v>
          </cell>
        </row>
        <row r="1084">
          <cell r="A1084" t="str">
            <v>50119000</v>
          </cell>
          <cell r="B1084" t="str">
            <v>CONTRACT ADJ. - LOST CHGS O/P</v>
          </cell>
          <cell r="C1084">
            <v>440594.76</v>
          </cell>
        </row>
        <row r="1085">
          <cell r="A1085" t="str">
            <v>50165000</v>
          </cell>
          <cell r="B1085" t="str">
            <v>CONTR ADJUSTMENT-CHAMPUS OP</v>
          </cell>
          <cell r="C1085">
            <v>25230.3</v>
          </cell>
        </row>
        <row r="1086">
          <cell r="A1086" t="str">
            <v>50201000</v>
          </cell>
          <cell r="B1086" t="str">
            <v>PROF POLICY DISC.I/P</v>
          </cell>
          <cell r="C1086">
            <v>-22080.39</v>
          </cell>
        </row>
        <row r="1087">
          <cell r="A1087" t="str">
            <v>50206000</v>
          </cell>
          <cell r="B1087" t="str">
            <v>PROF POLICY DISC. O/P</v>
          </cell>
          <cell r="C1087">
            <v>69143.78</v>
          </cell>
        </row>
        <row r="1088">
          <cell r="A1088" t="str">
            <v>50231000</v>
          </cell>
          <cell r="B1088" t="str">
            <v>WRITE OFF IMMATERIAL BAL. I/P</v>
          </cell>
          <cell r="C1088">
            <v>25.67</v>
          </cell>
        </row>
        <row r="1089">
          <cell r="A1089" t="str">
            <v>50231001</v>
          </cell>
          <cell r="B1089" t="str">
            <v>WRITE-OFF IMMAT BAL-B.F.-I/P</v>
          </cell>
          <cell r="C1089">
            <v>12.5</v>
          </cell>
        </row>
        <row r="1090">
          <cell r="A1090" t="str">
            <v>50236000</v>
          </cell>
          <cell r="B1090" t="str">
            <v>WRITE OFF IMMATERIAL BAL. O/P</v>
          </cell>
          <cell r="C1090">
            <v>14812.22</v>
          </cell>
        </row>
        <row r="1091">
          <cell r="A1091" t="str">
            <v>50236001</v>
          </cell>
          <cell r="B1091" t="str">
            <v>WRITE-OFF IMMATRL BAL-RMH-O/P</v>
          </cell>
          <cell r="C1091">
            <v>3</v>
          </cell>
        </row>
        <row r="1092">
          <cell r="A1092" t="str">
            <v>50281000</v>
          </cell>
          <cell r="B1092" t="str">
            <v>PROV FOR DOUBT ACCTS - I/P</v>
          </cell>
          <cell r="C1092">
            <v>241670</v>
          </cell>
        </row>
        <row r="1093">
          <cell r="A1093" t="str">
            <v>50281001</v>
          </cell>
          <cell r="B1093" t="str">
            <v>PROV DOUBT ACCT-RMH- I/P</v>
          </cell>
          <cell r="C1093">
            <v>453730.99</v>
          </cell>
        </row>
        <row r="1094">
          <cell r="A1094" t="str">
            <v>50282000</v>
          </cell>
          <cell r="B1094" t="str">
            <v>PROV FOR DOUBT ACCTS - O/P</v>
          </cell>
          <cell r="C1094">
            <v>3077638</v>
          </cell>
        </row>
        <row r="1095">
          <cell r="A1095" t="str">
            <v>50282001</v>
          </cell>
          <cell r="B1095" t="str">
            <v>PROV DOUBT ACCT-RMH- O/P</v>
          </cell>
          <cell r="C1095">
            <v>781185</v>
          </cell>
        </row>
        <row r="1096">
          <cell r="A1096" t="str">
            <v>50286015</v>
          </cell>
          <cell r="B1096" t="str">
            <v>BAD DEBT EXPENSE - ENT</v>
          </cell>
          <cell r="C1096">
            <v>14466.38</v>
          </cell>
        </row>
        <row r="1097">
          <cell r="A1097" t="str">
            <v>50286017</v>
          </cell>
          <cell r="B1097" t="str">
            <v>BAD DEBT EXP</v>
          </cell>
          <cell r="C1097">
            <v>62993.09</v>
          </cell>
        </row>
        <row r="1098">
          <cell r="A1098" t="str">
            <v>50286037</v>
          </cell>
          <cell r="B1098" t="str">
            <v>BAD DEBT EXP</v>
          </cell>
          <cell r="C1098">
            <v>31400.6</v>
          </cell>
        </row>
        <row r="1099">
          <cell r="A1099" t="str">
            <v>50286058</v>
          </cell>
          <cell r="B1099" t="str">
            <v>BAD DEBT EXP - ANES PHYS</v>
          </cell>
          <cell r="C1099">
            <v>22617.3</v>
          </cell>
        </row>
        <row r="1100">
          <cell r="A1100" t="str">
            <v>50286096</v>
          </cell>
          <cell r="B1100" t="str">
            <v>BAD DEBT - HOSPITALIST</v>
          </cell>
          <cell r="C1100">
            <v>19130.54</v>
          </cell>
        </row>
        <row r="1101">
          <cell r="A1101" t="str">
            <v>50295000</v>
          </cell>
          <cell r="B1101" t="str">
            <v>NET BAD DEBT RECOVERY SELF PAY</v>
          </cell>
          <cell r="C1101">
            <v>-626367.88</v>
          </cell>
        </row>
        <row r="1102">
          <cell r="A1102" t="str">
            <v>50295001</v>
          </cell>
          <cell r="B1102" t="str">
            <v>NET BAD DBT RECOVERY-RMH-SLFPY</v>
          </cell>
          <cell r="C1102">
            <v>-21455.79</v>
          </cell>
        </row>
        <row r="1103">
          <cell r="A1103" t="str">
            <v>50300000</v>
          </cell>
          <cell r="B1103" t="str">
            <v>CAFETERIA SALES</v>
          </cell>
          <cell r="C1103">
            <v>-141144.46</v>
          </cell>
        </row>
        <row r="1104">
          <cell r="A1104" t="str">
            <v>50300053</v>
          </cell>
          <cell r="B1104" t="str">
            <v>CAFETERIA REVENUE-BF</v>
          </cell>
          <cell r="C1104">
            <v>-8447.5</v>
          </cell>
        </row>
        <row r="1105">
          <cell r="A1105" t="str">
            <v>50330073</v>
          </cell>
          <cell r="B1105" t="str">
            <v>SPFLD ADULT DAYCARE REVENUE</v>
          </cell>
          <cell r="C1105">
            <v>-1523297.32</v>
          </cell>
        </row>
        <row r="1106">
          <cell r="A1106" t="str">
            <v>50330076</v>
          </cell>
          <cell r="B1106" t="str">
            <v>EDUCATION REVENUE</v>
          </cell>
          <cell r="C1106">
            <v>-2865</v>
          </cell>
        </row>
        <row r="1107">
          <cell r="A1107" t="str">
            <v>50360000</v>
          </cell>
          <cell r="B1107" t="str">
            <v>COPY SERVICE</v>
          </cell>
          <cell r="C1107">
            <v>-1544.51</v>
          </cell>
        </row>
        <row r="1108">
          <cell r="A1108" t="str">
            <v>50390000</v>
          </cell>
          <cell r="B1108" t="str">
            <v>CASH DISCOUNT ON PURCHASES</v>
          </cell>
          <cell r="C1108">
            <v>-1590.35</v>
          </cell>
        </row>
        <row r="1109">
          <cell r="A1109" t="str">
            <v>50440000</v>
          </cell>
          <cell r="B1109" t="str">
            <v>OTHER INCOME</v>
          </cell>
          <cell r="C1109">
            <v>-153683.82999999999</v>
          </cell>
        </row>
        <row r="1110">
          <cell r="A1110" t="str">
            <v>50605000</v>
          </cell>
          <cell r="B1110" t="str">
            <v>TEMP RESTR N.A. RELEASES-EXP</v>
          </cell>
          <cell r="C1110">
            <v>-30563.040000000001</v>
          </cell>
        </row>
        <row r="1111">
          <cell r="A1111" t="str">
            <v>50606000</v>
          </cell>
          <cell r="B1111" t="str">
            <v>TEMP RESTR N.A. RELEASES-CAPTL</v>
          </cell>
          <cell r="C1111">
            <v>-80267.11</v>
          </cell>
        </row>
        <row r="1112">
          <cell r="A1112" t="str">
            <v>50610000</v>
          </cell>
          <cell r="B1112" t="str">
            <v>DONATIONS - UNRESTRICTED</v>
          </cell>
          <cell r="C1112">
            <v>-47387.49</v>
          </cell>
        </row>
        <row r="1113">
          <cell r="A1113" t="str">
            <v>50715000</v>
          </cell>
          <cell r="B1113" t="str">
            <v>INTEREST INCOME - BANK/OTHER</v>
          </cell>
          <cell r="C1113">
            <v>-5149.75</v>
          </cell>
        </row>
        <row r="1114">
          <cell r="A1114" t="str">
            <v>50720000</v>
          </cell>
          <cell r="B1114" t="str">
            <v>INT &amp; DIV ON INVESTMENTS</v>
          </cell>
          <cell r="C1114">
            <v>-237476.08</v>
          </cell>
        </row>
        <row r="1115">
          <cell r="A1115" t="str">
            <v>50735000</v>
          </cell>
          <cell r="B1115" t="str">
            <v>UNREALIZED GAIN ON INVESTMENTS</v>
          </cell>
          <cell r="C1115">
            <v>-351796.18</v>
          </cell>
        </row>
        <row r="1116">
          <cell r="A1116" t="str">
            <v>50771000</v>
          </cell>
          <cell r="B1116" t="str">
            <v>REALIZED CAPITAL GAIN ON INV.</v>
          </cell>
          <cell r="C1116">
            <v>-816130.34</v>
          </cell>
        </row>
        <row r="1117">
          <cell r="A1117" t="str">
            <v>50772000</v>
          </cell>
          <cell r="B1117" t="str">
            <v>UNRECOGNIZED PENSION EXPENSE</v>
          </cell>
          <cell r="C1117">
            <v>-207945</v>
          </cell>
        </row>
        <row r="1118">
          <cell r="A1118" t="str">
            <v>50774000</v>
          </cell>
          <cell r="B1118" t="str">
            <v>DISPROPORTIONATE SHARE PMTS</v>
          </cell>
          <cell r="C1118">
            <v>-1682709.81</v>
          </cell>
        </row>
        <row r="1119">
          <cell r="A1119" t="str">
            <v>50775000</v>
          </cell>
          <cell r="B1119" t="str">
            <v>PROVIDER TAX</v>
          </cell>
          <cell r="C1119">
            <v>2960223.05</v>
          </cell>
        </row>
      </sheetData>
      <sheetData sheetId="3"/>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tClose"/>
      <sheetName val="Instructions"/>
      <sheetName val="Settings_Report"/>
      <sheetName val="Report"/>
      <sheetName val="User"/>
      <sheetName val="Settings"/>
      <sheetName val="Orientation"/>
      <sheetName val="Delivery"/>
      <sheetName val="Format"/>
      <sheetName val="Filter"/>
      <sheetName val="Hidden"/>
    </sheetNames>
    <sheetDataSet>
      <sheetData sheetId="0" refreshError="1"/>
      <sheetData sheetId="1"/>
      <sheetData sheetId="2"/>
      <sheetData sheetId="3"/>
      <sheetData sheetId="4" refreshError="1"/>
      <sheetData sheetId="5">
        <row r="5">
          <cell r="D5">
            <v>10.71</v>
          </cell>
        </row>
        <row r="6">
          <cell r="I6" t="str">
            <v>Dept</v>
          </cell>
          <cell r="J6" t="str">
            <v>Division</v>
          </cell>
        </row>
        <row r="14">
          <cell r="C14" t="str">
            <v>Dept</v>
          </cell>
          <cell r="D14" t="str">
            <v>Entity</v>
          </cell>
          <cell r="E14" t="str">
            <v>=</v>
          </cell>
          <cell r="F14">
            <v>1201</v>
          </cell>
          <cell r="H14" t="str">
            <v>and</v>
          </cell>
        </row>
        <row r="15">
          <cell r="C15" t="str">
            <v>Dept</v>
          </cell>
          <cell r="D15" t="str">
            <v>DivisionSmry</v>
          </cell>
          <cell r="E15" t="str">
            <v>=</v>
          </cell>
          <cell r="F15" t="str">
            <v>1600 Faculty Practice</v>
          </cell>
        </row>
      </sheetData>
      <sheetData sheetId="6">
        <row r="6">
          <cell r="F6" t="str">
            <v>Time Series</v>
          </cell>
        </row>
        <row r="17">
          <cell r="B17" t="str">
            <v>ACCT</v>
          </cell>
          <cell r="C17" t="str">
            <v>BudgetDetail</v>
          </cell>
        </row>
        <row r="22">
          <cell r="C22" t="str">
            <v>Financial</v>
          </cell>
        </row>
        <row r="23">
          <cell r="C23" t="str">
            <v>ALL</v>
          </cell>
        </row>
        <row r="24">
          <cell r="C24" t="str">
            <v>Fixed</v>
          </cell>
        </row>
      </sheetData>
      <sheetData sheetId="7">
        <row r="8">
          <cell r="E8" t="str">
            <v>Report</v>
          </cell>
        </row>
        <row r="12">
          <cell r="B12" t="b">
            <v>0</v>
          </cell>
        </row>
      </sheetData>
      <sheetData sheetId="8"/>
      <sheetData sheetId="9"/>
      <sheetData sheetId="10"/>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HViewControl"/>
      <sheetName val="Instructions"/>
      <sheetName val="Settings_Instructions"/>
      <sheetName val="Settings_Plan"/>
      <sheetName val="Summary"/>
      <sheetName val="Settings_Summary"/>
      <sheetName val="Provider"/>
      <sheetName val="Settings_Provider"/>
      <sheetName val="CDMRevenue"/>
      <sheetName val="Settings_CDMRevenue"/>
      <sheetName val="Expense"/>
      <sheetName val="Plan"/>
      <sheetName val="Stat_Rev"/>
      <sheetName val="Settings_Stat_Rev"/>
      <sheetName val="Settings_Expense"/>
      <sheetName val="Detail"/>
      <sheetName val="Settings_Detail"/>
      <sheetName val="Jobcode"/>
      <sheetName val="Settings_Jobcode"/>
      <sheetName val="ADC"/>
      <sheetName val="Settings_ADC"/>
      <sheetName val="Employee"/>
      <sheetName val="Settings_Employee"/>
      <sheetName val="Staffing"/>
      <sheetName val="Settings_Staffing"/>
      <sheetName val="PControl"/>
      <sheetName val="Settings_PControl"/>
      <sheetName val="ProviderComp"/>
      <sheetName val="Settings_ProviderComp"/>
      <sheetName val="Empl_List"/>
      <sheetName val="Settings_Empl_List"/>
      <sheetName val="Initiatives"/>
      <sheetName val="Settings_Initiatives"/>
      <sheetName val="Notes"/>
      <sheetName val="Settings_Notes"/>
      <sheetName val="Dept_History"/>
      <sheetName val="Settings_Dept_History"/>
      <sheetName val="Capital"/>
      <sheetName val="Settings_Capital"/>
      <sheetName val="Bgt_Hidden"/>
      <sheetName val="B27200"/>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53">
          <cell r="E53">
            <v>0</v>
          </cell>
        </row>
      </sheetData>
      <sheetData sheetId="13"/>
      <sheetData sheetId="14"/>
      <sheetData sheetId="15">
        <row r="18">
          <cell r="J18" t="str">
            <v>J</v>
          </cell>
        </row>
      </sheetData>
      <sheetData sheetId="16"/>
      <sheetData sheetId="17"/>
      <sheetData sheetId="18"/>
      <sheetData sheetId="19">
        <row r="70">
          <cell r="W70" t="str">
            <v>ADC Table</v>
          </cell>
          <cell r="X70">
            <v>0</v>
          </cell>
          <cell r="Y70">
            <v>0</v>
          </cell>
          <cell r="Z70">
            <v>0</v>
          </cell>
          <cell r="AA70">
            <v>0</v>
          </cell>
          <cell r="AB70">
            <v>0</v>
          </cell>
          <cell r="AC70">
            <v>0</v>
          </cell>
          <cell r="AD70">
            <v>0</v>
          </cell>
          <cell r="AE70">
            <v>0</v>
          </cell>
          <cell r="AF70">
            <v>0</v>
          </cell>
          <cell r="AG70">
            <v>0</v>
          </cell>
          <cell r="AH70">
            <v>0</v>
          </cell>
          <cell r="AI70">
            <v>0</v>
          </cell>
          <cell r="AJ70">
            <v>0</v>
          </cell>
          <cell r="AK70">
            <v>0</v>
          </cell>
          <cell r="AL70">
            <v>0</v>
          </cell>
          <cell r="AM70">
            <v>0</v>
          </cell>
        </row>
        <row r="71">
          <cell r="W71" t="str">
            <v>Average</v>
          </cell>
          <cell r="X71" t="str">
            <v>Assistant</v>
          </cell>
          <cell r="Y71" t="str">
            <v>Clerical</v>
          </cell>
          <cell r="Z71" t="str">
            <v>Contract</v>
          </cell>
          <cell r="AA71" t="str">
            <v>LPN</v>
          </cell>
          <cell r="AB71" t="str">
            <v>Management</v>
          </cell>
          <cell r="AC71" t="str">
            <v>Other</v>
          </cell>
          <cell r="AD71" t="str">
            <v>Professional</v>
          </cell>
          <cell r="AE71" t="str">
            <v>RN</v>
          </cell>
          <cell r="AF71" t="str">
            <v>Support</v>
          </cell>
          <cell r="AG71" t="str">
            <v>Technical</v>
          </cell>
          <cell r="AH71" t="str">
            <v>Unused</v>
          </cell>
          <cell r="AI71" t="str">
            <v>Unused</v>
          </cell>
          <cell r="AJ71" t="str">
            <v>Unused</v>
          </cell>
          <cell r="AK71" t="str">
            <v>Unused</v>
          </cell>
          <cell r="AL71" t="str">
            <v>Unused</v>
          </cell>
          <cell r="AM71" t="str">
            <v>Total</v>
          </cell>
        </row>
        <row r="72">
          <cell r="W72" t="str">
            <v>Daily Census</v>
          </cell>
          <cell r="X72" t="str">
            <v>Staffing</v>
          </cell>
          <cell r="Y72" t="str">
            <v>Staffing</v>
          </cell>
          <cell r="Z72" t="str">
            <v>Staffing</v>
          </cell>
          <cell r="AA72" t="str">
            <v>Staffing</v>
          </cell>
          <cell r="AB72" t="str">
            <v>Staffing</v>
          </cell>
          <cell r="AC72" t="str">
            <v>Staffing</v>
          </cell>
          <cell r="AD72" t="str">
            <v>Staffing</v>
          </cell>
          <cell r="AE72" t="str">
            <v>Staffing</v>
          </cell>
          <cell r="AF72" t="str">
            <v>Staffing</v>
          </cell>
          <cell r="AG72" t="str">
            <v>Staffing</v>
          </cell>
          <cell r="AH72" t="str">
            <v>Staffing</v>
          </cell>
          <cell r="AI72" t="str">
            <v>Staffing</v>
          </cell>
          <cell r="AJ72" t="str">
            <v>Staffing</v>
          </cell>
          <cell r="AK72" t="str">
            <v>Staffing</v>
          </cell>
          <cell r="AL72" t="str">
            <v>Staffing</v>
          </cell>
          <cell r="AM72" t="str">
            <v>Staffing</v>
          </cell>
        </row>
        <row r="73">
          <cell r="W73">
            <v>0</v>
          </cell>
          <cell r="X73">
            <v>0</v>
          </cell>
          <cell r="Y73">
            <v>0</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row>
        <row r="74">
          <cell r="W74">
            <v>0</v>
          </cell>
          <cell r="X74">
            <v>1</v>
          </cell>
          <cell r="Y74">
            <v>2</v>
          </cell>
          <cell r="Z74">
            <v>3</v>
          </cell>
          <cell r="AA74">
            <v>4</v>
          </cell>
          <cell r="AB74">
            <v>5</v>
          </cell>
          <cell r="AC74">
            <v>6</v>
          </cell>
          <cell r="AD74">
            <v>7</v>
          </cell>
          <cell r="AE74">
            <v>8</v>
          </cell>
          <cell r="AF74">
            <v>9</v>
          </cell>
          <cell r="AG74">
            <v>10</v>
          </cell>
          <cell r="AH74">
            <v>0</v>
          </cell>
          <cell r="AI74">
            <v>0</v>
          </cell>
          <cell r="AJ74">
            <v>0</v>
          </cell>
          <cell r="AK74">
            <v>0</v>
          </cell>
          <cell r="AL74">
            <v>0</v>
          </cell>
          <cell r="AM74">
            <v>55</v>
          </cell>
        </row>
        <row r="75">
          <cell r="W75">
            <v>1</v>
          </cell>
          <cell r="X75">
            <v>1</v>
          </cell>
          <cell r="Y75">
            <v>2</v>
          </cell>
          <cell r="Z75">
            <v>3</v>
          </cell>
          <cell r="AA75">
            <v>4</v>
          </cell>
          <cell r="AB75">
            <v>5</v>
          </cell>
          <cell r="AC75">
            <v>6</v>
          </cell>
          <cell r="AD75">
            <v>7</v>
          </cell>
          <cell r="AE75">
            <v>8</v>
          </cell>
          <cell r="AF75">
            <v>9</v>
          </cell>
          <cell r="AG75">
            <v>10</v>
          </cell>
          <cell r="AH75">
            <v>0</v>
          </cell>
          <cell r="AI75">
            <v>0</v>
          </cell>
          <cell r="AJ75">
            <v>0</v>
          </cell>
          <cell r="AK75">
            <v>0</v>
          </cell>
          <cell r="AL75">
            <v>0</v>
          </cell>
          <cell r="AM75">
            <v>55</v>
          </cell>
        </row>
        <row r="76">
          <cell r="W76">
            <v>2</v>
          </cell>
          <cell r="X76">
            <v>1</v>
          </cell>
          <cell r="Y76">
            <v>2</v>
          </cell>
          <cell r="Z76">
            <v>3</v>
          </cell>
          <cell r="AA76">
            <v>4</v>
          </cell>
          <cell r="AB76">
            <v>5</v>
          </cell>
          <cell r="AC76">
            <v>6</v>
          </cell>
          <cell r="AD76">
            <v>7</v>
          </cell>
          <cell r="AE76">
            <v>8</v>
          </cell>
          <cell r="AF76">
            <v>9</v>
          </cell>
          <cell r="AG76">
            <v>10</v>
          </cell>
          <cell r="AH76">
            <v>0</v>
          </cell>
          <cell r="AI76">
            <v>0</v>
          </cell>
          <cell r="AJ76">
            <v>0</v>
          </cell>
          <cell r="AK76">
            <v>0</v>
          </cell>
          <cell r="AL76">
            <v>0</v>
          </cell>
          <cell r="AM76">
            <v>55</v>
          </cell>
        </row>
        <row r="77">
          <cell r="W77">
            <v>3</v>
          </cell>
          <cell r="X77">
            <v>1</v>
          </cell>
          <cell r="Y77">
            <v>2</v>
          </cell>
          <cell r="Z77">
            <v>3</v>
          </cell>
          <cell r="AA77">
            <v>4</v>
          </cell>
          <cell r="AB77">
            <v>5</v>
          </cell>
          <cell r="AC77">
            <v>6</v>
          </cell>
          <cell r="AD77">
            <v>7</v>
          </cell>
          <cell r="AE77">
            <v>8</v>
          </cell>
          <cell r="AF77">
            <v>9</v>
          </cell>
          <cell r="AG77">
            <v>10</v>
          </cell>
          <cell r="AH77">
            <v>0</v>
          </cell>
          <cell r="AI77">
            <v>0</v>
          </cell>
          <cell r="AJ77">
            <v>0</v>
          </cell>
          <cell r="AK77">
            <v>0</v>
          </cell>
          <cell r="AL77">
            <v>0</v>
          </cell>
          <cell r="AM77">
            <v>55</v>
          </cell>
        </row>
        <row r="78">
          <cell r="W78">
            <v>4</v>
          </cell>
          <cell r="X78">
            <v>1</v>
          </cell>
          <cell r="Y78">
            <v>2</v>
          </cell>
          <cell r="Z78">
            <v>3</v>
          </cell>
          <cell r="AA78">
            <v>4</v>
          </cell>
          <cell r="AB78">
            <v>5</v>
          </cell>
          <cell r="AC78">
            <v>6</v>
          </cell>
          <cell r="AD78">
            <v>7</v>
          </cell>
          <cell r="AE78">
            <v>8</v>
          </cell>
          <cell r="AF78">
            <v>9</v>
          </cell>
          <cell r="AG78">
            <v>10</v>
          </cell>
          <cell r="AH78">
            <v>0</v>
          </cell>
          <cell r="AI78">
            <v>0</v>
          </cell>
          <cell r="AJ78">
            <v>0</v>
          </cell>
          <cell r="AK78">
            <v>0</v>
          </cell>
          <cell r="AL78">
            <v>0</v>
          </cell>
          <cell r="AM78">
            <v>55</v>
          </cell>
        </row>
        <row r="79">
          <cell r="W79">
            <v>5</v>
          </cell>
          <cell r="X79">
            <v>1</v>
          </cell>
          <cell r="Y79">
            <v>2</v>
          </cell>
          <cell r="Z79">
            <v>3</v>
          </cell>
          <cell r="AA79">
            <v>4</v>
          </cell>
          <cell r="AB79">
            <v>5</v>
          </cell>
          <cell r="AC79">
            <v>6</v>
          </cell>
          <cell r="AD79">
            <v>7</v>
          </cell>
          <cell r="AE79">
            <v>8</v>
          </cell>
          <cell r="AF79">
            <v>9</v>
          </cell>
          <cell r="AG79">
            <v>10</v>
          </cell>
          <cell r="AH79">
            <v>0</v>
          </cell>
          <cell r="AI79">
            <v>0</v>
          </cell>
          <cell r="AJ79">
            <v>0</v>
          </cell>
          <cell r="AK79">
            <v>0</v>
          </cell>
          <cell r="AL79">
            <v>0</v>
          </cell>
          <cell r="AM79">
            <v>55</v>
          </cell>
        </row>
        <row r="80">
          <cell r="W80">
            <v>6</v>
          </cell>
          <cell r="X80">
            <v>1</v>
          </cell>
          <cell r="Y80">
            <v>2</v>
          </cell>
          <cell r="Z80">
            <v>3</v>
          </cell>
          <cell r="AA80">
            <v>4</v>
          </cell>
          <cell r="AB80">
            <v>5</v>
          </cell>
          <cell r="AC80">
            <v>6</v>
          </cell>
          <cell r="AD80">
            <v>7</v>
          </cell>
          <cell r="AE80">
            <v>8</v>
          </cell>
          <cell r="AF80">
            <v>9</v>
          </cell>
          <cell r="AG80">
            <v>10</v>
          </cell>
          <cell r="AH80">
            <v>0</v>
          </cell>
          <cell r="AI80">
            <v>0</v>
          </cell>
          <cell r="AJ80">
            <v>0</v>
          </cell>
          <cell r="AK80">
            <v>0</v>
          </cell>
          <cell r="AL80">
            <v>0</v>
          </cell>
          <cell r="AM80">
            <v>55</v>
          </cell>
        </row>
        <row r="81">
          <cell r="W81">
            <v>7</v>
          </cell>
          <cell r="X81">
            <v>1</v>
          </cell>
          <cell r="Y81">
            <v>2</v>
          </cell>
          <cell r="Z81">
            <v>3</v>
          </cell>
          <cell r="AA81">
            <v>4</v>
          </cell>
          <cell r="AB81">
            <v>5</v>
          </cell>
          <cell r="AC81">
            <v>6</v>
          </cell>
          <cell r="AD81">
            <v>7</v>
          </cell>
          <cell r="AE81">
            <v>8</v>
          </cell>
          <cell r="AF81">
            <v>9</v>
          </cell>
          <cell r="AG81">
            <v>10</v>
          </cell>
          <cell r="AH81">
            <v>0</v>
          </cell>
          <cell r="AI81">
            <v>0</v>
          </cell>
          <cell r="AJ81">
            <v>0</v>
          </cell>
          <cell r="AK81">
            <v>0</v>
          </cell>
          <cell r="AL81">
            <v>0</v>
          </cell>
          <cell r="AM81">
            <v>55</v>
          </cell>
        </row>
        <row r="82">
          <cell r="W82">
            <v>8</v>
          </cell>
          <cell r="X82">
            <v>1</v>
          </cell>
          <cell r="Y82">
            <v>2</v>
          </cell>
          <cell r="Z82">
            <v>3</v>
          </cell>
          <cell r="AA82">
            <v>4</v>
          </cell>
          <cell r="AB82">
            <v>5</v>
          </cell>
          <cell r="AC82">
            <v>6</v>
          </cell>
          <cell r="AD82">
            <v>7</v>
          </cell>
          <cell r="AE82">
            <v>8</v>
          </cell>
          <cell r="AF82">
            <v>9</v>
          </cell>
          <cell r="AG82">
            <v>10</v>
          </cell>
          <cell r="AH82">
            <v>0</v>
          </cell>
          <cell r="AI82">
            <v>0</v>
          </cell>
          <cell r="AJ82">
            <v>0</v>
          </cell>
          <cell r="AK82">
            <v>0</v>
          </cell>
          <cell r="AL82">
            <v>0</v>
          </cell>
          <cell r="AM82">
            <v>55</v>
          </cell>
        </row>
        <row r="83">
          <cell r="W83">
            <v>9</v>
          </cell>
          <cell r="X83">
            <v>1</v>
          </cell>
          <cell r="Y83">
            <v>2</v>
          </cell>
          <cell r="Z83">
            <v>3</v>
          </cell>
          <cell r="AA83">
            <v>4</v>
          </cell>
          <cell r="AB83">
            <v>5</v>
          </cell>
          <cell r="AC83">
            <v>6</v>
          </cell>
          <cell r="AD83">
            <v>7</v>
          </cell>
          <cell r="AE83">
            <v>8</v>
          </cell>
          <cell r="AF83">
            <v>9</v>
          </cell>
          <cell r="AG83">
            <v>10</v>
          </cell>
          <cell r="AH83">
            <v>0</v>
          </cell>
          <cell r="AI83">
            <v>0</v>
          </cell>
          <cell r="AJ83">
            <v>0</v>
          </cell>
          <cell r="AK83">
            <v>0</v>
          </cell>
          <cell r="AL83">
            <v>0</v>
          </cell>
          <cell r="AM83">
            <v>55</v>
          </cell>
        </row>
        <row r="84">
          <cell r="W84">
            <v>10</v>
          </cell>
          <cell r="X84">
            <v>1</v>
          </cell>
          <cell r="Y84">
            <v>2</v>
          </cell>
          <cell r="Z84">
            <v>3</v>
          </cell>
          <cell r="AA84">
            <v>4</v>
          </cell>
          <cell r="AB84">
            <v>5</v>
          </cell>
          <cell r="AC84">
            <v>6</v>
          </cell>
          <cell r="AD84">
            <v>7</v>
          </cell>
          <cell r="AE84">
            <v>8</v>
          </cell>
          <cell r="AF84">
            <v>9</v>
          </cell>
          <cell r="AG84">
            <v>10</v>
          </cell>
          <cell r="AH84">
            <v>0</v>
          </cell>
          <cell r="AI84">
            <v>0</v>
          </cell>
          <cell r="AJ84">
            <v>0</v>
          </cell>
          <cell r="AK84">
            <v>0</v>
          </cell>
          <cell r="AL84">
            <v>0</v>
          </cell>
          <cell r="AM84">
            <v>55</v>
          </cell>
        </row>
        <row r="85">
          <cell r="W85">
            <v>11</v>
          </cell>
          <cell r="X85">
            <v>1</v>
          </cell>
          <cell r="Y85">
            <v>2</v>
          </cell>
          <cell r="Z85">
            <v>3</v>
          </cell>
          <cell r="AA85">
            <v>4</v>
          </cell>
          <cell r="AB85">
            <v>5</v>
          </cell>
          <cell r="AC85">
            <v>6</v>
          </cell>
          <cell r="AD85">
            <v>7</v>
          </cell>
          <cell r="AE85">
            <v>8</v>
          </cell>
          <cell r="AF85">
            <v>9</v>
          </cell>
          <cell r="AG85">
            <v>10</v>
          </cell>
          <cell r="AH85">
            <v>0</v>
          </cell>
          <cell r="AI85">
            <v>0</v>
          </cell>
          <cell r="AJ85">
            <v>0</v>
          </cell>
          <cell r="AK85">
            <v>0</v>
          </cell>
          <cell r="AL85">
            <v>0</v>
          </cell>
          <cell r="AM85">
            <v>55</v>
          </cell>
        </row>
        <row r="86">
          <cell r="W86">
            <v>12</v>
          </cell>
          <cell r="X86">
            <v>1</v>
          </cell>
          <cell r="Y86">
            <v>2</v>
          </cell>
          <cell r="Z86">
            <v>3</v>
          </cell>
          <cell r="AA86">
            <v>4</v>
          </cell>
          <cell r="AB86">
            <v>5</v>
          </cell>
          <cell r="AC86">
            <v>6</v>
          </cell>
          <cell r="AD86">
            <v>7</v>
          </cell>
          <cell r="AE86">
            <v>8</v>
          </cell>
          <cell r="AF86">
            <v>9</v>
          </cell>
          <cell r="AG86">
            <v>10</v>
          </cell>
          <cell r="AH86">
            <v>0</v>
          </cell>
          <cell r="AI86">
            <v>0</v>
          </cell>
          <cell r="AJ86">
            <v>0</v>
          </cell>
          <cell r="AK86">
            <v>0</v>
          </cell>
          <cell r="AL86">
            <v>0</v>
          </cell>
          <cell r="AM86">
            <v>55</v>
          </cell>
        </row>
        <row r="87">
          <cell r="W87">
            <v>13</v>
          </cell>
          <cell r="X87">
            <v>1</v>
          </cell>
          <cell r="Y87">
            <v>2</v>
          </cell>
          <cell r="Z87">
            <v>3</v>
          </cell>
          <cell r="AA87">
            <v>4</v>
          </cell>
          <cell r="AB87">
            <v>5</v>
          </cell>
          <cell r="AC87">
            <v>6</v>
          </cell>
          <cell r="AD87">
            <v>7</v>
          </cell>
          <cell r="AE87">
            <v>8</v>
          </cell>
          <cell r="AF87">
            <v>9</v>
          </cell>
          <cell r="AG87">
            <v>10</v>
          </cell>
          <cell r="AH87">
            <v>0</v>
          </cell>
          <cell r="AI87">
            <v>0</v>
          </cell>
          <cell r="AJ87">
            <v>0</v>
          </cell>
          <cell r="AK87">
            <v>0</v>
          </cell>
          <cell r="AL87">
            <v>0</v>
          </cell>
          <cell r="AM87">
            <v>55</v>
          </cell>
        </row>
        <row r="88">
          <cell r="W88">
            <v>14</v>
          </cell>
          <cell r="X88">
            <v>1</v>
          </cell>
          <cell r="Y88">
            <v>2</v>
          </cell>
          <cell r="Z88">
            <v>3</v>
          </cell>
          <cell r="AA88">
            <v>4</v>
          </cell>
          <cell r="AB88">
            <v>5</v>
          </cell>
          <cell r="AC88">
            <v>6</v>
          </cell>
          <cell r="AD88">
            <v>7</v>
          </cell>
          <cell r="AE88">
            <v>8</v>
          </cell>
          <cell r="AF88">
            <v>9</v>
          </cell>
          <cell r="AG88">
            <v>10</v>
          </cell>
          <cell r="AH88">
            <v>0</v>
          </cell>
          <cell r="AI88">
            <v>0</v>
          </cell>
          <cell r="AJ88">
            <v>0</v>
          </cell>
          <cell r="AK88">
            <v>0</v>
          </cell>
          <cell r="AL88">
            <v>0</v>
          </cell>
          <cell r="AM88">
            <v>55</v>
          </cell>
        </row>
        <row r="89">
          <cell r="W89">
            <v>15</v>
          </cell>
          <cell r="X89">
            <v>1</v>
          </cell>
          <cell r="Y89">
            <v>2</v>
          </cell>
          <cell r="Z89">
            <v>3</v>
          </cell>
          <cell r="AA89">
            <v>4</v>
          </cell>
          <cell r="AB89">
            <v>5</v>
          </cell>
          <cell r="AC89">
            <v>6</v>
          </cell>
          <cell r="AD89">
            <v>7</v>
          </cell>
          <cell r="AE89">
            <v>8</v>
          </cell>
          <cell r="AF89">
            <v>9</v>
          </cell>
          <cell r="AG89">
            <v>10</v>
          </cell>
          <cell r="AH89">
            <v>0</v>
          </cell>
          <cell r="AI89">
            <v>0</v>
          </cell>
          <cell r="AJ89">
            <v>0</v>
          </cell>
          <cell r="AK89">
            <v>0</v>
          </cell>
          <cell r="AL89">
            <v>0</v>
          </cell>
          <cell r="AM89">
            <v>55</v>
          </cell>
        </row>
        <row r="90">
          <cell r="W90">
            <v>16</v>
          </cell>
          <cell r="X90">
            <v>1</v>
          </cell>
          <cell r="Y90">
            <v>2</v>
          </cell>
          <cell r="Z90">
            <v>3</v>
          </cell>
          <cell r="AA90">
            <v>4</v>
          </cell>
          <cell r="AB90">
            <v>5</v>
          </cell>
          <cell r="AC90">
            <v>6</v>
          </cell>
          <cell r="AD90">
            <v>7</v>
          </cell>
          <cell r="AE90">
            <v>8</v>
          </cell>
          <cell r="AF90">
            <v>9</v>
          </cell>
          <cell r="AG90">
            <v>10</v>
          </cell>
          <cell r="AH90">
            <v>0</v>
          </cell>
          <cell r="AI90">
            <v>0</v>
          </cell>
          <cell r="AJ90">
            <v>0</v>
          </cell>
          <cell r="AK90">
            <v>0</v>
          </cell>
          <cell r="AL90">
            <v>0</v>
          </cell>
          <cell r="AM90">
            <v>55</v>
          </cell>
        </row>
        <row r="91">
          <cell r="W91">
            <v>17</v>
          </cell>
          <cell r="X91">
            <v>1</v>
          </cell>
          <cell r="Y91">
            <v>2</v>
          </cell>
          <cell r="Z91">
            <v>3</v>
          </cell>
          <cell r="AA91">
            <v>4</v>
          </cell>
          <cell r="AB91">
            <v>5</v>
          </cell>
          <cell r="AC91">
            <v>6</v>
          </cell>
          <cell r="AD91">
            <v>7</v>
          </cell>
          <cell r="AE91">
            <v>8</v>
          </cell>
          <cell r="AF91">
            <v>9</v>
          </cell>
          <cell r="AG91">
            <v>10</v>
          </cell>
          <cell r="AH91">
            <v>0</v>
          </cell>
          <cell r="AI91">
            <v>0</v>
          </cell>
          <cell r="AJ91">
            <v>0</v>
          </cell>
          <cell r="AK91">
            <v>0</v>
          </cell>
          <cell r="AL91">
            <v>0</v>
          </cell>
          <cell r="AM91">
            <v>55</v>
          </cell>
        </row>
        <row r="92">
          <cell r="W92">
            <v>18</v>
          </cell>
          <cell r="X92">
            <v>1</v>
          </cell>
          <cell r="Y92">
            <v>2</v>
          </cell>
          <cell r="Z92">
            <v>3</v>
          </cell>
          <cell r="AA92">
            <v>4</v>
          </cell>
          <cell r="AB92">
            <v>5</v>
          </cell>
          <cell r="AC92">
            <v>6</v>
          </cell>
          <cell r="AD92">
            <v>7</v>
          </cell>
          <cell r="AE92">
            <v>8</v>
          </cell>
          <cell r="AF92">
            <v>9</v>
          </cell>
          <cell r="AG92">
            <v>10</v>
          </cell>
          <cell r="AH92">
            <v>0</v>
          </cell>
          <cell r="AI92">
            <v>0</v>
          </cell>
          <cell r="AJ92">
            <v>0</v>
          </cell>
          <cell r="AK92">
            <v>0</v>
          </cell>
          <cell r="AL92">
            <v>0</v>
          </cell>
          <cell r="AM92">
            <v>55</v>
          </cell>
        </row>
        <row r="93">
          <cell r="W93">
            <v>19</v>
          </cell>
          <cell r="X93">
            <v>1</v>
          </cell>
          <cell r="Y93">
            <v>2</v>
          </cell>
          <cell r="Z93">
            <v>3</v>
          </cell>
          <cell r="AA93">
            <v>4</v>
          </cell>
          <cell r="AB93">
            <v>5</v>
          </cell>
          <cell r="AC93">
            <v>6</v>
          </cell>
          <cell r="AD93">
            <v>7</v>
          </cell>
          <cell r="AE93">
            <v>8</v>
          </cell>
          <cell r="AF93">
            <v>9</v>
          </cell>
          <cell r="AG93">
            <v>10</v>
          </cell>
          <cell r="AH93">
            <v>0</v>
          </cell>
          <cell r="AI93">
            <v>0</v>
          </cell>
          <cell r="AJ93">
            <v>0</v>
          </cell>
          <cell r="AK93">
            <v>0</v>
          </cell>
          <cell r="AL93">
            <v>0</v>
          </cell>
          <cell r="AM93">
            <v>55</v>
          </cell>
        </row>
        <row r="94">
          <cell r="W94">
            <v>20</v>
          </cell>
          <cell r="X94">
            <v>1</v>
          </cell>
          <cell r="Y94">
            <v>2</v>
          </cell>
          <cell r="Z94">
            <v>3</v>
          </cell>
          <cell r="AA94">
            <v>4</v>
          </cell>
          <cell r="AB94">
            <v>5</v>
          </cell>
          <cell r="AC94">
            <v>6</v>
          </cell>
          <cell r="AD94">
            <v>7</v>
          </cell>
          <cell r="AE94">
            <v>8</v>
          </cell>
          <cell r="AF94">
            <v>9</v>
          </cell>
          <cell r="AG94">
            <v>10</v>
          </cell>
          <cell r="AH94">
            <v>0</v>
          </cell>
          <cell r="AI94">
            <v>0</v>
          </cell>
          <cell r="AJ94">
            <v>0</v>
          </cell>
          <cell r="AK94">
            <v>0</v>
          </cell>
          <cell r="AL94">
            <v>0</v>
          </cell>
          <cell r="AM94">
            <v>55</v>
          </cell>
        </row>
        <row r="95">
          <cell r="W95">
            <v>21</v>
          </cell>
          <cell r="X95">
            <v>1</v>
          </cell>
          <cell r="Y95">
            <v>2</v>
          </cell>
          <cell r="Z95">
            <v>3</v>
          </cell>
          <cell r="AA95">
            <v>4</v>
          </cell>
          <cell r="AB95">
            <v>5</v>
          </cell>
          <cell r="AC95">
            <v>6</v>
          </cell>
          <cell r="AD95">
            <v>7</v>
          </cell>
          <cell r="AE95">
            <v>8</v>
          </cell>
          <cell r="AF95">
            <v>9</v>
          </cell>
          <cell r="AG95">
            <v>10</v>
          </cell>
          <cell r="AH95">
            <v>0</v>
          </cell>
          <cell r="AI95">
            <v>0</v>
          </cell>
          <cell r="AJ95">
            <v>0</v>
          </cell>
          <cell r="AK95">
            <v>0</v>
          </cell>
          <cell r="AL95">
            <v>0</v>
          </cell>
          <cell r="AM95">
            <v>55</v>
          </cell>
        </row>
        <row r="96">
          <cell r="W96">
            <v>22</v>
          </cell>
          <cell r="X96">
            <v>1</v>
          </cell>
          <cell r="Y96">
            <v>2</v>
          </cell>
          <cell r="Z96">
            <v>3</v>
          </cell>
          <cell r="AA96">
            <v>4</v>
          </cell>
          <cell r="AB96">
            <v>5</v>
          </cell>
          <cell r="AC96">
            <v>6</v>
          </cell>
          <cell r="AD96">
            <v>7</v>
          </cell>
          <cell r="AE96">
            <v>8</v>
          </cell>
          <cell r="AF96">
            <v>9</v>
          </cell>
          <cell r="AG96">
            <v>10</v>
          </cell>
          <cell r="AH96">
            <v>0</v>
          </cell>
          <cell r="AI96">
            <v>0</v>
          </cell>
          <cell r="AJ96">
            <v>0</v>
          </cell>
          <cell r="AK96">
            <v>0</v>
          </cell>
          <cell r="AL96">
            <v>0</v>
          </cell>
          <cell r="AM96">
            <v>55</v>
          </cell>
        </row>
        <row r="97">
          <cell r="W97">
            <v>23</v>
          </cell>
          <cell r="X97">
            <v>1</v>
          </cell>
          <cell r="Y97">
            <v>2</v>
          </cell>
          <cell r="Z97">
            <v>3</v>
          </cell>
          <cell r="AA97">
            <v>4</v>
          </cell>
          <cell r="AB97">
            <v>5</v>
          </cell>
          <cell r="AC97">
            <v>6</v>
          </cell>
          <cell r="AD97">
            <v>7</v>
          </cell>
          <cell r="AE97">
            <v>8</v>
          </cell>
          <cell r="AF97">
            <v>9</v>
          </cell>
          <cell r="AG97">
            <v>10</v>
          </cell>
          <cell r="AH97">
            <v>0</v>
          </cell>
          <cell r="AI97">
            <v>0</v>
          </cell>
          <cell r="AJ97">
            <v>0</v>
          </cell>
          <cell r="AK97">
            <v>0</v>
          </cell>
          <cell r="AL97">
            <v>0</v>
          </cell>
          <cell r="AM97">
            <v>55</v>
          </cell>
        </row>
        <row r="98">
          <cell r="W98">
            <v>24</v>
          </cell>
          <cell r="X98">
            <v>1</v>
          </cell>
          <cell r="Y98">
            <v>2</v>
          </cell>
          <cell r="Z98">
            <v>3</v>
          </cell>
          <cell r="AA98">
            <v>4</v>
          </cell>
          <cell r="AB98">
            <v>5</v>
          </cell>
          <cell r="AC98">
            <v>6</v>
          </cell>
          <cell r="AD98">
            <v>7</v>
          </cell>
          <cell r="AE98">
            <v>8</v>
          </cell>
          <cell r="AF98">
            <v>9</v>
          </cell>
          <cell r="AG98">
            <v>10</v>
          </cell>
          <cell r="AH98">
            <v>0</v>
          </cell>
          <cell r="AI98">
            <v>0</v>
          </cell>
          <cell r="AJ98">
            <v>0</v>
          </cell>
          <cell r="AK98">
            <v>0</v>
          </cell>
          <cell r="AL98">
            <v>0</v>
          </cell>
          <cell r="AM98">
            <v>55</v>
          </cell>
        </row>
        <row r="99">
          <cell r="W99">
            <v>25</v>
          </cell>
          <cell r="X99">
            <v>1</v>
          </cell>
          <cell r="Y99">
            <v>2</v>
          </cell>
          <cell r="Z99">
            <v>3</v>
          </cell>
          <cell r="AA99">
            <v>4</v>
          </cell>
          <cell r="AB99">
            <v>5</v>
          </cell>
          <cell r="AC99">
            <v>6</v>
          </cell>
          <cell r="AD99">
            <v>7</v>
          </cell>
          <cell r="AE99">
            <v>8</v>
          </cell>
          <cell r="AF99">
            <v>9</v>
          </cell>
          <cell r="AG99">
            <v>10</v>
          </cell>
          <cell r="AH99">
            <v>0</v>
          </cell>
          <cell r="AI99">
            <v>0</v>
          </cell>
          <cell r="AJ99">
            <v>0</v>
          </cell>
          <cell r="AK99">
            <v>0</v>
          </cell>
          <cell r="AL99">
            <v>0</v>
          </cell>
          <cell r="AM99">
            <v>55</v>
          </cell>
        </row>
        <row r="100">
          <cell r="W100">
            <v>26</v>
          </cell>
          <cell r="X100">
            <v>1</v>
          </cell>
          <cell r="Y100">
            <v>2</v>
          </cell>
          <cell r="Z100">
            <v>3</v>
          </cell>
          <cell r="AA100">
            <v>4</v>
          </cell>
          <cell r="AB100">
            <v>5</v>
          </cell>
          <cell r="AC100">
            <v>6</v>
          </cell>
          <cell r="AD100">
            <v>7</v>
          </cell>
          <cell r="AE100">
            <v>8</v>
          </cell>
          <cell r="AF100">
            <v>9</v>
          </cell>
          <cell r="AG100">
            <v>10</v>
          </cell>
          <cell r="AH100">
            <v>0</v>
          </cell>
          <cell r="AI100">
            <v>0</v>
          </cell>
          <cell r="AJ100">
            <v>0</v>
          </cell>
          <cell r="AK100">
            <v>0</v>
          </cell>
          <cell r="AL100">
            <v>0</v>
          </cell>
          <cell r="AM100">
            <v>55</v>
          </cell>
        </row>
        <row r="101">
          <cell r="W101">
            <v>27</v>
          </cell>
          <cell r="X101">
            <v>1</v>
          </cell>
          <cell r="Y101">
            <v>2</v>
          </cell>
          <cell r="Z101">
            <v>3</v>
          </cell>
          <cell r="AA101">
            <v>4</v>
          </cell>
          <cell r="AB101">
            <v>5</v>
          </cell>
          <cell r="AC101">
            <v>6</v>
          </cell>
          <cell r="AD101">
            <v>7</v>
          </cell>
          <cell r="AE101">
            <v>8</v>
          </cell>
          <cell r="AF101">
            <v>9</v>
          </cell>
          <cell r="AG101">
            <v>10</v>
          </cell>
          <cell r="AH101">
            <v>0</v>
          </cell>
          <cell r="AI101">
            <v>0</v>
          </cell>
          <cell r="AJ101">
            <v>0</v>
          </cell>
          <cell r="AK101">
            <v>0</v>
          </cell>
          <cell r="AL101">
            <v>0</v>
          </cell>
          <cell r="AM101">
            <v>55</v>
          </cell>
        </row>
        <row r="102">
          <cell r="W102">
            <v>28</v>
          </cell>
          <cell r="X102">
            <v>1</v>
          </cell>
          <cell r="Y102">
            <v>2</v>
          </cell>
          <cell r="Z102">
            <v>3</v>
          </cell>
          <cell r="AA102">
            <v>4</v>
          </cell>
          <cell r="AB102">
            <v>5</v>
          </cell>
          <cell r="AC102">
            <v>6</v>
          </cell>
          <cell r="AD102">
            <v>7</v>
          </cell>
          <cell r="AE102">
            <v>8</v>
          </cell>
          <cell r="AF102">
            <v>9</v>
          </cell>
          <cell r="AG102">
            <v>10</v>
          </cell>
          <cell r="AH102">
            <v>0</v>
          </cell>
          <cell r="AI102">
            <v>0</v>
          </cell>
          <cell r="AJ102">
            <v>0</v>
          </cell>
          <cell r="AK102">
            <v>0</v>
          </cell>
          <cell r="AL102">
            <v>0</v>
          </cell>
          <cell r="AM102">
            <v>55</v>
          </cell>
        </row>
        <row r="103">
          <cell r="W103">
            <v>29</v>
          </cell>
          <cell r="X103">
            <v>1</v>
          </cell>
          <cell r="Y103">
            <v>2</v>
          </cell>
          <cell r="Z103">
            <v>3</v>
          </cell>
          <cell r="AA103">
            <v>4</v>
          </cell>
          <cell r="AB103">
            <v>5</v>
          </cell>
          <cell r="AC103">
            <v>6</v>
          </cell>
          <cell r="AD103">
            <v>7</v>
          </cell>
          <cell r="AE103">
            <v>8</v>
          </cell>
          <cell r="AF103">
            <v>9</v>
          </cell>
          <cell r="AG103">
            <v>10</v>
          </cell>
          <cell r="AH103">
            <v>0</v>
          </cell>
          <cell r="AI103">
            <v>0</v>
          </cell>
          <cell r="AJ103">
            <v>0</v>
          </cell>
          <cell r="AK103">
            <v>0</v>
          </cell>
          <cell r="AL103">
            <v>0</v>
          </cell>
          <cell r="AM103">
            <v>55</v>
          </cell>
        </row>
        <row r="104">
          <cell r="W104">
            <v>30</v>
          </cell>
          <cell r="X104">
            <v>1</v>
          </cell>
          <cell r="Y104">
            <v>2</v>
          </cell>
          <cell r="Z104">
            <v>3</v>
          </cell>
          <cell r="AA104">
            <v>4</v>
          </cell>
          <cell r="AB104">
            <v>5</v>
          </cell>
          <cell r="AC104">
            <v>6</v>
          </cell>
          <cell r="AD104">
            <v>7</v>
          </cell>
          <cell r="AE104">
            <v>8</v>
          </cell>
          <cell r="AF104">
            <v>9</v>
          </cell>
          <cell r="AG104">
            <v>10</v>
          </cell>
          <cell r="AH104">
            <v>0</v>
          </cell>
          <cell r="AI104">
            <v>0</v>
          </cell>
          <cell r="AJ104">
            <v>0</v>
          </cell>
          <cell r="AK104">
            <v>0</v>
          </cell>
          <cell r="AL104">
            <v>0</v>
          </cell>
          <cell r="AM104">
            <v>55</v>
          </cell>
        </row>
        <row r="105">
          <cell r="W105">
            <v>31</v>
          </cell>
          <cell r="X105">
            <v>1</v>
          </cell>
          <cell r="Y105">
            <v>2</v>
          </cell>
          <cell r="Z105">
            <v>3</v>
          </cell>
          <cell r="AA105">
            <v>4</v>
          </cell>
          <cell r="AB105">
            <v>5</v>
          </cell>
          <cell r="AC105">
            <v>6</v>
          </cell>
          <cell r="AD105">
            <v>7</v>
          </cell>
          <cell r="AE105">
            <v>8</v>
          </cell>
          <cell r="AF105">
            <v>9</v>
          </cell>
          <cell r="AG105">
            <v>10</v>
          </cell>
          <cell r="AH105">
            <v>0</v>
          </cell>
          <cell r="AI105">
            <v>0</v>
          </cell>
          <cell r="AJ105">
            <v>0</v>
          </cell>
          <cell r="AK105">
            <v>0</v>
          </cell>
          <cell r="AL105">
            <v>0</v>
          </cell>
          <cell r="AM105">
            <v>55</v>
          </cell>
        </row>
        <row r="106">
          <cell r="W106">
            <v>32</v>
          </cell>
          <cell r="X106">
            <v>1</v>
          </cell>
          <cell r="Y106">
            <v>2</v>
          </cell>
          <cell r="Z106">
            <v>3</v>
          </cell>
          <cell r="AA106">
            <v>4</v>
          </cell>
          <cell r="AB106">
            <v>5</v>
          </cell>
          <cell r="AC106">
            <v>6</v>
          </cell>
          <cell r="AD106">
            <v>7</v>
          </cell>
          <cell r="AE106">
            <v>8</v>
          </cell>
          <cell r="AF106">
            <v>9</v>
          </cell>
          <cell r="AG106">
            <v>10</v>
          </cell>
          <cell r="AH106">
            <v>0</v>
          </cell>
          <cell r="AI106">
            <v>0</v>
          </cell>
          <cell r="AJ106">
            <v>0</v>
          </cell>
          <cell r="AK106">
            <v>0</v>
          </cell>
          <cell r="AL106">
            <v>0</v>
          </cell>
          <cell r="AM106">
            <v>55</v>
          </cell>
        </row>
        <row r="107">
          <cell r="W107">
            <v>33</v>
          </cell>
          <cell r="X107">
            <v>1</v>
          </cell>
          <cell r="Y107">
            <v>2</v>
          </cell>
          <cell r="Z107">
            <v>3</v>
          </cell>
          <cell r="AA107">
            <v>4</v>
          </cell>
          <cell r="AB107">
            <v>5</v>
          </cell>
          <cell r="AC107">
            <v>6</v>
          </cell>
          <cell r="AD107">
            <v>7</v>
          </cell>
          <cell r="AE107">
            <v>8</v>
          </cell>
          <cell r="AF107">
            <v>9</v>
          </cell>
          <cell r="AG107">
            <v>10</v>
          </cell>
          <cell r="AH107">
            <v>0</v>
          </cell>
          <cell r="AI107">
            <v>0</v>
          </cell>
          <cell r="AJ107">
            <v>0</v>
          </cell>
          <cell r="AK107">
            <v>0</v>
          </cell>
          <cell r="AL107">
            <v>0</v>
          </cell>
          <cell r="AM107">
            <v>55</v>
          </cell>
        </row>
        <row r="108">
          <cell r="W108">
            <v>34</v>
          </cell>
          <cell r="X108">
            <v>1</v>
          </cell>
          <cell r="Y108">
            <v>2</v>
          </cell>
          <cell r="Z108">
            <v>3</v>
          </cell>
          <cell r="AA108">
            <v>4</v>
          </cell>
          <cell r="AB108">
            <v>5</v>
          </cell>
          <cell r="AC108">
            <v>6</v>
          </cell>
          <cell r="AD108">
            <v>7</v>
          </cell>
          <cell r="AE108">
            <v>8</v>
          </cell>
          <cell r="AF108">
            <v>9</v>
          </cell>
          <cell r="AG108">
            <v>10</v>
          </cell>
          <cell r="AH108">
            <v>0</v>
          </cell>
          <cell r="AI108">
            <v>0</v>
          </cell>
          <cell r="AJ108">
            <v>0</v>
          </cell>
          <cell r="AK108">
            <v>0</v>
          </cell>
          <cell r="AL108">
            <v>0</v>
          </cell>
          <cell r="AM108">
            <v>55</v>
          </cell>
        </row>
        <row r="109">
          <cell r="W109">
            <v>35</v>
          </cell>
          <cell r="X109">
            <v>1</v>
          </cell>
          <cell r="Y109">
            <v>2</v>
          </cell>
          <cell r="Z109">
            <v>3</v>
          </cell>
          <cell r="AA109">
            <v>4</v>
          </cell>
          <cell r="AB109">
            <v>5</v>
          </cell>
          <cell r="AC109">
            <v>6</v>
          </cell>
          <cell r="AD109">
            <v>7</v>
          </cell>
          <cell r="AE109">
            <v>8</v>
          </cell>
          <cell r="AF109">
            <v>9</v>
          </cell>
          <cell r="AG109">
            <v>10</v>
          </cell>
          <cell r="AH109">
            <v>0</v>
          </cell>
          <cell r="AI109">
            <v>0</v>
          </cell>
          <cell r="AJ109">
            <v>0</v>
          </cell>
          <cell r="AK109">
            <v>0</v>
          </cell>
          <cell r="AL109">
            <v>0</v>
          </cell>
          <cell r="AM109">
            <v>55</v>
          </cell>
        </row>
        <row r="110">
          <cell r="W110">
            <v>36</v>
          </cell>
          <cell r="X110">
            <v>1</v>
          </cell>
          <cell r="Y110">
            <v>2</v>
          </cell>
          <cell r="Z110">
            <v>3</v>
          </cell>
          <cell r="AA110">
            <v>4</v>
          </cell>
          <cell r="AB110">
            <v>5</v>
          </cell>
          <cell r="AC110">
            <v>6</v>
          </cell>
          <cell r="AD110">
            <v>7</v>
          </cell>
          <cell r="AE110">
            <v>8</v>
          </cell>
          <cell r="AF110">
            <v>9</v>
          </cell>
          <cell r="AG110">
            <v>10</v>
          </cell>
          <cell r="AH110">
            <v>0</v>
          </cell>
          <cell r="AI110">
            <v>0</v>
          </cell>
          <cell r="AJ110">
            <v>0</v>
          </cell>
          <cell r="AK110">
            <v>0</v>
          </cell>
          <cell r="AL110">
            <v>0</v>
          </cell>
          <cell r="AM110">
            <v>55</v>
          </cell>
        </row>
        <row r="111">
          <cell r="W111">
            <v>37</v>
          </cell>
          <cell r="X111">
            <v>1</v>
          </cell>
          <cell r="Y111">
            <v>2</v>
          </cell>
          <cell r="Z111">
            <v>3</v>
          </cell>
          <cell r="AA111">
            <v>4</v>
          </cell>
          <cell r="AB111">
            <v>5</v>
          </cell>
          <cell r="AC111">
            <v>6</v>
          </cell>
          <cell r="AD111">
            <v>7</v>
          </cell>
          <cell r="AE111">
            <v>8</v>
          </cell>
          <cell r="AF111">
            <v>9</v>
          </cell>
          <cell r="AG111">
            <v>10</v>
          </cell>
          <cell r="AH111">
            <v>0</v>
          </cell>
          <cell r="AI111">
            <v>0</v>
          </cell>
          <cell r="AJ111">
            <v>0</v>
          </cell>
          <cell r="AK111">
            <v>0</v>
          </cell>
          <cell r="AL111">
            <v>0</v>
          </cell>
          <cell r="AM111">
            <v>55</v>
          </cell>
        </row>
        <row r="112">
          <cell r="W112">
            <v>38</v>
          </cell>
          <cell r="X112">
            <v>1</v>
          </cell>
          <cell r="Y112">
            <v>2</v>
          </cell>
          <cell r="Z112">
            <v>3</v>
          </cell>
          <cell r="AA112">
            <v>4</v>
          </cell>
          <cell r="AB112">
            <v>5</v>
          </cell>
          <cell r="AC112">
            <v>6</v>
          </cell>
          <cell r="AD112">
            <v>7</v>
          </cell>
          <cell r="AE112">
            <v>8</v>
          </cell>
          <cell r="AF112">
            <v>9</v>
          </cell>
          <cell r="AG112">
            <v>10</v>
          </cell>
          <cell r="AH112">
            <v>0</v>
          </cell>
          <cell r="AI112">
            <v>0</v>
          </cell>
          <cell r="AJ112">
            <v>0</v>
          </cell>
          <cell r="AK112">
            <v>0</v>
          </cell>
          <cell r="AL112">
            <v>0</v>
          </cell>
          <cell r="AM112">
            <v>55</v>
          </cell>
        </row>
        <row r="113">
          <cell r="W113">
            <v>39</v>
          </cell>
          <cell r="X113">
            <v>1</v>
          </cell>
          <cell r="Y113">
            <v>2</v>
          </cell>
          <cell r="Z113">
            <v>3</v>
          </cell>
          <cell r="AA113">
            <v>4</v>
          </cell>
          <cell r="AB113">
            <v>5</v>
          </cell>
          <cell r="AC113">
            <v>6</v>
          </cell>
          <cell r="AD113">
            <v>7</v>
          </cell>
          <cell r="AE113">
            <v>8</v>
          </cell>
          <cell r="AF113">
            <v>9</v>
          </cell>
          <cell r="AG113">
            <v>10</v>
          </cell>
          <cell r="AH113">
            <v>0</v>
          </cell>
          <cell r="AI113">
            <v>0</v>
          </cell>
          <cell r="AJ113">
            <v>0</v>
          </cell>
          <cell r="AK113">
            <v>0</v>
          </cell>
          <cell r="AL113">
            <v>0</v>
          </cell>
          <cell r="AM113">
            <v>55</v>
          </cell>
        </row>
        <row r="114">
          <cell r="W114">
            <v>40</v>
          </cell>
          <cell r="X114">
            <v>1</v>
          </cell>
          <cell r="Y114">
            <v>2</v>
          </cell>
          <cell r="Z114">
            <v>3</v>
          </cell>
          <cell r="AA114">
            <v>4</v>
          </cell>
          <cell r="AB114">
            <v>5</v>
          </cell>
          <cell r="AC114">
            <v>6</v>
          </cell>
          <cell r="AD114">
            <v>7</v>
          </cell>
          <cell r="AE114">
            <v>8</v>
          </cell>
          <cell r="AF114">
            <v>9</v>
          </cell>
          <cell r="AG114">
            <v>10</v>
          </cell>
          <cell r="AH114">
            <v>0</v>
          </cell>
          <cell r="AI114">
            <v>0</v>
          </cell>
          <cell r="AJ114">
            <v>0</v>
          </cell>
          <cell r="AK114">
            <v>0</v>
          </cell>
          <cell r="AL114">
            <v>0</v>
          </cell>
          <cell r="AM114">
            <v>55</v>
          </cell>
        </row>
        <row r="115">
          <cell r="W115">
            <v>41</v>
          </cell>
          <cell r="X115">
            <v>1</v>
          </cell>
          <cell r="Y115">
            <v>2</v>
          </cell>
          <cell r="Z115">
            <v>3</v>
          </cell>
          <cell r="AA115">
            <v>4</v>
          </cell>
          <cell r="AB115">
            <v>5</v>
          </cell>
          <cell r="AC115">
            <v>6</v>
          </cell>
          <cell r="AD115">
            <v>7</v>
          </cell>
          <cell r="AE115">
            <v>8</v>
          </cell>
          <cell r="AF115">
            <v>9</v>
          </cell>
          <cell r="AG115">
            <v>10</v>
          </cell>
          <cell r="AH115">
            <v>0</v>
          </cell>
          <cell r="AI115">
            <v>0</v>
          </cell>
          <cell r="AJ115">
            <v>0</v>
          </cell>
          <cell r="AK115">
            <v>0</v>
          </cell>
          <cell r="AL115">
            <v>0</v>
          </cell>
          <cell r="AM115">
            <v>55</v>
          </cell>
        </row>
        <row r="116">
          <cell r="W116">
            <v>42</v>
          </cell>
          <cell r="X116">
            <v>1</v>
          </cell>
          <cell r="Y116">
            <v>2</v>
          </cell>
          <cell r="Z116">
            <v>3</v>
          </cell>
          <cell r="AA116">
            <v>4</v>
          </cell>
          <cell r="AB116">
            <v>5</v>
          </cell>
          <cell r="AC116">
            <v>6</v>
          </cell>
          <cell r="AD116">
            <v>7</v>
          </cell>
          <cell r="AE116">
            <v>8</v>
          </cell>
          <cell r="AF116">
            <v>9</v>
          </cell>
          <cell r="AG116">
            <v>10</v>
          </cell>
          <cell r="AH116">
            <v>0</v>
          </cell>
          <cell r="AI116">
            <v>0</v>
          </cell>
          <cell r="AJ116">
            <v>0</v>
          </cell>
          <cell r="AK116">
            <v>0</v>
          </cell>
          <cell r="AL116">
            <v>0</v>
          </cell>
          <cell r="AM116">
            <v>55</v>
          </cell>
        </row>
        <row r="117">
          <cell r="W117">
            <v>43</v>
          </cell>
          <cell r="X117">
            <v>1</v>
          </cell>
          <cell r="Y117">
            <v>2</v>
          </cell>
          <cell r="Z117">
            <v>3</v>
          </cell>
          <cell r="AA117">
            <v>4</v>
          </cell>
          <cell r="AB117">
            <v>5</v>
          </cell>
          <cell r="AC117">
            <v>6</v>
          </cell>
          <cell r="AD117">
            <v>7</v>
          </cell>
          <cell r="AE117">
            <v>8</v>
          </cell>
          <cell r="AF117">
            <v>9</v>
          </cell>
          <cell r="AG117">
            <v>10</v>
          </cell>
          <cell r="AH117">
            <v>0</v>
          </cell>
          <cell r="AI117">
            <v>0</v>
          </cell>
          <cell r="AJ117">
            <v>0</v>
          </cell>
          <cell r="AK117">
            <v>0</v>
          </cell>
          <cell r="AL117">
            <v>0</v>
          </cell>
          <cell r="AM117">
            <v>55</v>
          </cell>
        </row>
        <row r="118">
          <cell r="W118">
            <v>44</v>
          </cell>
          <cell r="X118">
            <v>1</v>
          </cell>
          <cell r="Y118">
            <v>2</v>
          </cell>
          <cell r="Z118">
            <v>3</v>
          </cell>
          <cell r="AA118">
            <v>4</v>
          </cell>
          <cell r="AB118">
            <v>5</v>
          </cell>
          <cell r="AC118">
            <v>6</v>
          </cell>
          <cell r="AD118">
            <v>7</v>
          </cell>
          <cell r="AE118">
            <v>8</v>
          </cell>
          <cell r="AF118">
            <v>9</v>
          </cell>
          <cell r="AG118">
            <v>10</v>
          </cell>
          <cell r="AH118">
            <v>0</v>
          </cell>
          <cell r="AI118">
            <v>0</v>
          </cell>
          <cell r="AJ118">
            <v>0</v>
          </cell>
          <cell r="AK118">
            <v>0</v>
          </cell>
          <cell r="AL118">
            <v>0</v>
          </cell>
          <cell r="AM118">
            <v>55</v>
          </cell>
        </row>
        <row r="119">
          <cell r="W119">
            <v>45</v>
          </cell>
          <cell r="X119">
            <v>1</v>
          </cell>
          <cell r="Y119">
            <v>2</v>
          </cell>
          <cell r="Z119">
            <v>3</v>
          </cell>
          <cell r="AA119">
            <v>4</v>
          </cell>
          <cell r="AB119">
            <v>5</v>
          </cell>
          <cell r="AC119">
            <v>6</v>
          </cell>
          <cell r="AD119">
            <v>7</v>
          </cell>
          <cell r="AE119">
            <v>8</v>
          </cell>
          <cell r="AF119">
            <v>9</v>
          </cell>
          <cell r="AG119">
            <v>10</v>
          </cell>
          <cell r="AH119">
            <v>0</v>
          </cell>
          <cell r="AI119">
            <v>0</v>
          </cell>
          <cell r="AJ119">
            <v>0</v>
          </cell>
          <cell r="AK119">
            <v>0</v>
          </cell>
          <cell r="AL119">
            <v>0</v>
          </cell>
          <cell r="AM119">
            <v>55</v>
          </cell>
        </row>
        <row r="120">
          <cell r="W120">
            <v>46</v>
          </cell>
          <cell r="X120">
            <v>1</v>
          </cell>
          <cell r="Y120">
            <v>2</v>
          </cell>
          <cell r="Z120">
            <v>3</v>
          </cell>
          <cell r="AA120">
            <v>4</v>
          </cell>
          <cell r="AB120">
            <v>5</v>
          </cell>
          <cell r="AC120">
            <v>6</v>
          </cell>
          <cell r="AD120">
            <v>7</v>
          </cell>
          <cell r="AE120">
            <v>8</v>
          </cell>
          <cell r="AF120">
            <v>9</v>
          </cell>
          <cell r="AG120">
            <v>10</v>
          </cell>
          <cell r="AH120">
            <v>0</v>
          </cell>
          <cell r="AI120">
            <v>0</v>
          </cell>
          <cell r="AJ120">
            <v>0</v>
          </cell>
          <cell r="AK120">
            <v>0</v>
          </cell>
          <cell r="AL120">
            <v>0</v>
          </cell>
          <cell r="AM120">
            <v>55</v>
          </cell>
        </row>
        <row r="121">
          <cell r="W121">
            <v>47</v>
          </cell>
          <cell r="X121">
            <v>1</v>
          </cell>
          <cell r="Y121">
            <v>2</v>
          </cell>
          <cell r="Z121">
            <v>3</v>
          </cell>
          <cell r="AA121">
            <v>4</v>
          </cell>
          <cell r="AB121">
            <v>5</v>
          </cell>
          <cell r="AC121">
            <v>6</v>
          </cell>
          <cell r="AD121">
            <v>7</v>
          </cell>
          <cell r="AE121">
            <v>8</v>
          </cell>
          <cell r="AF121">
            <v>9</v>
          </cell>
          <cell r="AG121">
            <v>10</v>
          </cell>
          <cell r="AH121">
            <v>0</v>
          </cell>
          <cell r="AI121">
            <v>0</v>
          </cell>
          <cell r="AJ121">
            <v>0</v>
          </cell>
          <cell r="AK121">
            <v>0</v>
          </cell>
          <cell r="AL121">
            <v>0</v>
          </cell>
          <cell r="AM121">
            <v>55</v>
          </cell>
        </row>
        <row r="122">
          <cell r="W122">
            <v>48</v>
          </cell>
          <cell r="X122">
            <v>1</v>
          </cell>
          <cell r="Y122">
            <v>2</v>
          </cell>
          <cell r="Z122">
            <v>3</v>
          </cell>
          <cell r="AA122">
            <v>4</v>
          </cell>
          <cell r="AB122">
            <v>5</v>
          </cell>
          <cell r="AC122">
            <v>6</v>
          </cell>
          <cell r="AD122">
            <v>7</v>
          </cell>
          <cell r="AE122">
            <v>8</v>
          </cell>
          <cell r="AF122">
            <v>9</v>
          </cell>
          <cell r="AG122">
            <v>10</v>
          </cell>
          <cell r="AH122">
            <v>0</v>
          </cell>
          <cell r="AI122">
            <v>0</v>
          </cell>
          <cell r="AJ122">
            <v>0</v>
          </cell>
          <cell r="AK122">
            <v>0</v>
          </cell>
          <cell r="AL122">
            <v>0</v>
          </cell>
          <cell r="AM122">
            <v>55</v>
          </cell>
        </row>
        <row r="123">
          <cell r="W123">
            <v>49</v>
          </cell>
          <cell r="X123">
            <v>1</v>
          </cell>
          <cell r="Y123">
            <v>2</v>
          </cell>
          <cell r="Z123">
            <v>3</v>
          </cell>
          <cell r="AA123">
            <v>4</v>
          </cell>
          <cell r="AB123">
            <v>5</v>
          </cell>
          <cell r="AC123">
            <v>6</v>
          </cell>
          <cell r="AD123">
            <v>7</v>
          </cell>
          <cell r="AE123">
            <v>8</v>
          </cell>
          <cell r="AF123">
            <v>9</v>
          </cell>
          <cell r="AG123">
            <v>10</v>
          </cell>
          <cell r="AH123">
            <v>0</v>
          </cell>
          <cell r="AI123">
            <v>0</v>
          </cell>
          <cell r="AJ123">
            <v>0</v>
          </cell>
          <cell r="AK123">
            <v>0</v>
          </cell>
          <cell r="AL123">
            <v>0</v>
          </cell>
          <cell r="AM123">
            <v>55</v>
          </cell>
        </row>
        <row r="124">
          <cell r="W124">
            <v>50</v>
          </cell>
          <cell r="X124">
            <v>1</v>
          </cell>
          <cell r="Y124">
            <v>2</v>
          </cell>
          <cell r="Z124">
            <v>3</v>
          </cell>
          <cell r="AA124">
            <v>4</v>
          </cell>
          <cell r="AB124">
            <v>5</v>
          </cell>
          <cell r="AC124">
            <v>6</v>
          </cell>
          <cell r="AD124">
            <v>7</v>
          </cell>
          <cell r="AE124">
            <v>8</v>
          </cell>
          <cell r="AF124">
            <v>9</v>
          </cell>
          <cell r="AG124">
            <v>10</v>
          </cell>
          <cell r="AH124">
            <v>0</v>
          </cell>
          <cell r="AI124">
            <v>0</v>
          </cell>
          <cell r="AJ124">
            <v>0</v>
          </cell>
          <cell r="AK124">
            <v>0</v>
          </cell>
          <cell r="AL124">
            <v>0</v>
          </cell>
          <cell r="AM124">
            <v>55</v>
          </cell>
        </row>
        <row r="125">
          <cell r="W125">
            <v>51</v>
          </cell>
          <cell r="X125">
            <v>1</v>
          </cell>
          <cell r="Y125">
            <v>2</v>
          </cell>
          <cell r="Z125">
            <v>3</v>
          </cell>
          <cell r="AA125">
            <v>4</v>
          </cell>
          <cell r="AB125">
            <v>5</v>
          </cell>
          <cell r="AC125">
            <v>6</v>
          </cell>
          <cell r="AD125">
            <v>7</v>
          </cell>
          <cell r="AE125">
            <v>8</v>
          </cell>
          <cell r="AF125">
            <v>9</v>
          </cell>
          <cell r="AG125">
            <v>10</v>
          </cell>
          <cell r="AH125">
            <v>0</v>
          </cell>
          <cell r="AI125">
            <v>0</v>
          </cell>
          <cell r="AJ125">
            <v>0</v>
          </cell>
          <cell r="AK125">
            <v>0</v>
          </cell>
          <cell r="AL125">
            <v>0</v>
          </cell>
          <cell r="AM125">
            <v>55</v>
          </cell>
        </row>
        <row r="126">
          <cell r="W126">
            <v>52</v>
          </cell>
          <cell r="X126">
            <v>1</v>
          </cell>
          <cell r="Y126">
            <v>2</v>
          </cell>
          <cell r="Z126">
            <v>3</v>
          </cell>
          <cell r="AA126">
            <v>4</v>
          </cell>
          <cell r="AB126">
            <v>5</v>
          </cell>
          <cell r="AC126">
            <v>6</v>
          </cell>
          <cell r="AD126">
            <v>7</v>
          </cell>
          <cell r="AE126">
            <v>8</v>
          </cell>
          <cell r="AF126">
            <v>9</v>
          </cell>
          <cell r="AG126">
            <v>10</v>
          </cell>
          <cell r="AH126">
            <v>0</v>
          </cell>
          <cell r="AI126">
            <v>0</v>
          </cell>
          <cell r="AJ126">
            <v>0</v>
          </cell>
          <cell r="AK126">
            <v>0</v>
          </cell>
          <cell r="AL126">
            <v>0</v>
          </cell>
          <cell r="AM126">
            <v>55</v>
          </cell>
        </row>
        <row r="127">
          <cell r="W127">
            <v>53</v>
          </cell>
          <cell r="X127">
            <v>1</v>
          </cell>
          <cell r="Y127">
            <v>2</v>
          </cell>
          <cell r="Z127">
            <v>3</v>
          </cell>
          <cell r="AA127">
            <v>4</v>
          </cell>
          <cell r="AB127">
            <v>5</v>
          </cell>
          <cell r="AC127">
            <v>6</v>
          </cell>
          <cell r="AD127">
            <v>7</v>
          </cell>
          <cell r="AE127">
            <v>8</v>
          </cell>
          <cell r="AF127">
            <v>9</v>
          </cell>
          <cell r="AG127">
            <v>10</v>
          </cell>
          <cell r="AH127">
            <v>0</v>
          </cell>
          <cell r="AI127">
            <v>0</v>
          </cell>
          <cell r="AJ127">
            <v>0</v>
          </cell>
          <cell r="AK127">
            <v>0</v>
          </cell>
          <cell r="AL127">
            <v>0</v>
          </cell>
          <cell r="AM127">
            <v>55</v>
          </cell>
        </row>
        <row r="128">
          <cell r="W128">
            <v>54</v>
          </cell>
          <cell r="X128">
            <v>1</v>
          </cell>
          <cell r="Y128">
            <v>2</v>
          </cell>
          <cell r="Z128">
            <v>3</v>
          </cell>
          <cell r="AA128">
            <v>4</v>
          </cell>
          <cell r="AB128">
            <v>5</v>
          </cell>
          <cell r="AC128">
            <v>6</v>
          </cell>
          <cell r="AD128">
            <v>7</v>
          </cell>
          <cell r="AE128">
            <v>8</v>
          </cell>
          <cell r="AF128">
            <v>9</v>
          </cell>
          <cell r="AG128">
            <v>10</v>
          </cell>
          <cell r="AH128">
            <v>0</v>
          </cell>
          <cell r="AI128">
            <v>0</v>
          </cell>
          <cell r="AJ128">
            <v>0</v>
          </cell>
          <cell r="AK128">
            <v>0</v>
          </cell>
          <cell r="AL128">
            <v>0</v>
          </cell>
          <cell r="AM128">
            <v>55</v>
          </cell>
        </row>
        <row r="129">
          <cell r="W129">
            <v>55</v>
          </cell>
          <cell r="X129">
            <v>1</v>
          </cell>
          <cell r="Y129">
            <v>2</v>
          </cell>
          <cell r="Z129">
            <v>3</v>
          </cell>
          <cell r="AA129">
            <v>4</v>
          </cell>
          <cell r="AB129">
            <v>5</v>
          </cell>
          <cell r="AC129">
            <v>6</v>
          </cell>
          <cell r="AD129">
            <v>7</v>
          </cell>
          <cell r="AE129">
            <v>8</v>
          </cell>
          <cell r="AF129">
            <v>9</v>
          </cell>
          <cell r="AG129">
            <v>10</v>
          </cell>
          <cell r="AH129">
            <v>0</v>
          </cell>
          <cell r="AI129">
            <v>0</v>
          </cell>
          <cell r="AJ129">
            <v>0</v>
          </cell>
          <cell r="AK129">
            <v>0</v>
          </cell>
          <cell r="AL129">
            <v>0</v>
          </cell>
          <cell r="AM129">
            <v>55</v>
          </cell>
        </row>
        <row r="130">
          <cell r="W130">
            <v>56</v>
          </cell>
          <cell r="X130">
            <v>1</v>
          </cell>
          <cell r="Y130">
            <v>2</v>
          </cell>
          <cell r="Z130">
            <v>3</v>
          </cell>
          <cell r="AA130">
            <v>4</v>
          </cell>
          <cell r="AB130">
            <v>5</v>
          </cell>
          <cell r="AC130">
            <v>6</v>
          </cell>
          <cell r="AD130">
            <v>7</v>
          </cell>
          <cell r="AE130">
            <v>8</v>
          </cell>
          <cell r="AF130">
            <v>9</v>
          </cell>
          <cell r="AG130">
            <v>10</v>
          </cell>
          <cell r="AH130">
            <v>0</v>
          </cell>
          <cell r="AI130">
            <v>0</v>
          </cell>
          <cell r="AJ130">
            <v>0</v>
          </cell>
          <cell r="AK130">
            <v>0</v>
          </cell>
          <cell r="AL130">
            <v>0</v>
          </cell>
          <cell r="AM130">
            <v>55</v>
          </cell>
        </row>
        <row r="131">
          <cell r="W131">
            <v>57</v>
          </cell>
          <cell r="X131">
            <v>1</v>
          </cell>
          <cell r="Y131">
            <v>2</v>
          </cell>
          <cell r="Z131">
            <v>3</v>
          </cell>
          <cell r="AA131">
            <v>4</v>
          </cell>
          <cell r="AB131">
            <v>5</v>
          </cell>
          <cell r="AC131">
            <v>6</v>
          </cell>
          <cell r="AD131">
            <v>7</v>
          </cell>
          <cell r="AE131">
            <v>8</v>
          </cell>
          <cell r="AF131">
            <v>9</v>
          </cell>
          <cell r="AG131">
            <v>10</v>
          </cell>
          <cell r="AH131">
            <v>0</v>
          </cell>
          <cell r="AI131">
            <v>0</v>
          </cell>
          <cell r="AJ131">
            <v>0</v>
          </cell>
          <cell r="AK131">
            <v>0</v>
          </cell>
          <cell r="AL131">
            <v>0</v>
          </cell>
          <cell r="AM131">
            <v>55</v>
          </cell>
        </row>
        <row r="132">
          <cell r="W132">
            <v>58</v>
          </cell>
          <cell r="X132">
            <v>1</v>
          </cell>
          <cell r="Y132">
            <v>2</v>
          </cell>
          <cell r="Z132">
            <v>3</v>
          </cell>
          <cell r="AA132">
            <v>4</v>
          </cell>
          <cell r="AB132">
            <v>5</v>
          </cell>
          <cell r="AC132">
            <v>6</v>
          </cell>
          <cell r="AD132">
            <v>7</v>
          </cell>
          <cell r="AE132">
            <v>8</v>
          </cell>
          <cell r="AF132">
            <v>9</v>
          </cell>
          <cell r="AG132">
            <v>10</v>
          </cell>
          <cell r="AH132">
            <v>0</v>
          </cell>
          <cell r="AI132">
            <v>0</v>
          </cell>
          <cell r="AJ132">
            <v>0</v>
          </cell>
          <cell r="AK132">
            <v>0</v>
          </cell>
          <cell r="AL132">
            <v>0</v>
          </cell>
          <cell r="AM132">
            <v>55</v>
          </cell>
        </row>
        <row r="133">
          <cell r="W133">
            <v>59</v>
          </cell>
          <cell r="X133">
            <v>1</v>
          </cell>
          <cell r="Y133">
            <v>2</v>
          </cell>
          <cell r="Z133">
            <v>3</v>
          </cell>
          <cell r="AA133">
            <v>4</v>
          </cell>
          <cell r="AB133">
            <v>5</v>
          </cell>
          <cell r="AC133">
            <v>6</v>
          </cell>
          <cell r="AD133">
            <v>7</v>
          </cell>
          <cell r="AE133">
            <v>8</v>
          </cell>
          <cell r="AF133">
            <v>9</v>
          </cell>
          <cell r="AG133">
            <v>10</v>
          </cell>
          <cell r="AH133">
            <v>0</v>
          </cell>
          <cell r="AI133">
            <v>0</v>
          </cell>
          <cell r="AJ133">
            <v>0</v>
          </cell>
          <cell r="AK133">
            <v>0</v>
          </cell>
          <cell r="AL133">
            <v>0</v>
          </cell>
          <cell r="AM133">
            <v>55</v>
          </cell>
        </row>
        <row r="134">
          <cell r="W134">
            <v>60</v>
          </cell>
          <cell r="X134">
            <v>1</v>
          </cell>
          <cell r="Y134">
            <v>2</v>
          </cell>
          <cell r="Z134">
            <v>3</v>
          </cell>
          <cell r="AA134">
            <v>4</v>
          </cell>
          <cell r="AB134">
            <v>5</v>
          </cell>
          <cell r="AC134">
            <v>6</v>
          </cell>
          <cell r="AD134">
            <v>7</v>
          </cell>
          <cell r="AE134">
            <v>8</v>
          </cell>
          <cell r="AF134">
            <v>9</v>
          </cell>
          <cell r="AG134">
            <v>10</v>
          </cell>
          <cell r="AH134">
            <v>0</v>
          </cell>
          <cell r="AI134">
            <v>0</v>
          </cell>
          <cell r="AJ134">
            <v>0</v>
          </cell>
          <cell r="AK134">
            <v>0</v>
          </cell>
          <cell r="AL134">
            <v>0</v>
          </cell>
          <cell r="AM134">
            <v>55</v>
          </cell>
        </row>
        <row r="135">
          <cell r="W135">
            <v>61</v>
          </cell>
          <cell r="X135">
            <v>1</v>
          </cell>
          <cell r="Y135">
            <v>2</v>
          </cell>
          <cell r="Z135">
            <v>3</v>
          </cell>
          <cell r="AA135">
            <v>4</v>
          </cell>
          <cell r="AB135">
            <v>5</v>
          </cell>
          <cell r="AC135">
            <v>6</v>
          </cell>
          <cell r="AD135">
            <v>7</v>
          </cell>
          <cell r="AE135">
            <v>8</v>
          </cell>
          <cell r="AF135">
            <v>9</v>
          </cell>
          <cell r="AG135">
            <v>10</v>
          </cell>
          <cell r="AH135">
            <v>0</v>
          </cell>
          <cell r="AI135">
            <v>0</v>
          </cell>
          <cell r="AJ135">
            <v>0</v>
          </cell>
          <cell r="AK135">
            <v>0</v>
          </cell>
          <cell r="AL135">
            <v>0</v>
          </cell>
          <cell r="AM135">
            <v>55</v>
          </cell>
        </row>
        <row r="136">
          <cell r="W136">
            <v>62</v>
          </cell>
          <cell r="X136">
            <v>1</v>
          </cell>
          <cell r="Y136">
            <v>2</v>
          </cell>
          <cell r="Z136">
            <v>3</v>
          </cell>
          <cell r="AA136">
            <v>4</v>
          </cell>
          <cell r="AB136">
            <v>5</v>
          </cell>
          <cell r="AC136">
            <v>6</v>
          </cell>
          <cell r="AD136">
            <v>7</v>
          </cell>
          <cell r="AE136">
            <v>8</v>
          </cell>
          <cell r="AF136">
            <v>9</v>
          </cell>
          <cell r="AG136">
            <v>10</v>
          </cell>
          <cell r="AH136">
            <v>0</v>
          </cell>
          <cell r="AI136">
            <v>0</v>
          </cell>
          <cell r="AJ136">
            <v>0</v>
          </cell>
          <cell r="AK136">
            <v>0</v>
          </cell>
          <cell r="AL136">
            <v>0</v>
          </cell>
          <cell r="AM136">
            <v>55</v>
          </cell>
        </row>
        <row r="137">
          <cell r="W137">
            <v>63</v>
          </cell>
          <cell r="X137">
            <v>1</v>
          </cell>
          <cell r="Y137">
            <v>2</v>
          </cell>
          <cell r="Z137">
            <v>3</v>
          </cell>
          <cell r="AA137">
            <v>4</v>
          </cell>
          <cell r="AB137">
            <v>5</v>
          </cell>
          <cell r="AC137">
            <v>6</v>
          </cell>
          <cell r="AD137">
            <v>7</v>
          </cell>
          <cell r="AE137">
            <v>8</v>
          </cell>
          <cell r="AF137">
            <v>9</v>
          </cell>
          <cell r="AG137">
            <v>10</v>
          </cell>
          <cell r="AH137">
            <v>0</v>
          </cell>
          <cell r="AI137">
            <v>0</v>
          </cell>
          <cell r="AJ137">
            <v>0</v>
          </cell>
          <cell r="AK137">
            <v>0</v>
          </cell>
          <cell r="AL137">
            <v>0</v>
          </cell>
          <cell r="AM137">
            <v>55</v>
          </cell>
        </row>
        <row r="138">
          <cell r="W138">
            <v>64</v>
          </cell>
          <cell r="X138">
            <v>1</v>
          </cell>
          <cell r="Y138">
            <v>2</v>
          </cell>
          <cell r="Z138">
            <v>3</v>
          </cell>
          <cell r="AA138">
            <v>4</v>
          </cell>
          <cell r="AB138">
            <v>5</v>
          </cell>
          <cell r="AC138">
            <v>6</v>
          </cell>
          <cell r="AD138">
            <v>7</v>
          </cell>
          <cell r="AE138">
            <v>8</v>
          </cell>
          <cell r="AF138">
            <v>9</v>
          </cell>
          <cell r="AG138">
            <v>10</v>
          </cell>
          <cell r="AH138">
            <v>0</v>
          </cell>
          <cell r="AI138">
            <v>0</v>
          </cell>
          <cell r="AJ138">
            <v>0</v>
          </cell>
          <cell r="AK138">
            <v>0</v>
          </cell>
          <cell r="AL138">
            <v>0</v>
          </cell>
          <cell r="AM138">
            <v>55</v>
          </cell>
        </row>
        <row r="139">
          <cell r="W139">
            <v>65</v>
          </cell>
          <cell r="X139">
            <v>1</v>
          </cell>
          <cell r="Y139">
            <v>2</v>
          </cell>
          <cell r="Z139">
            <v>3</v>
          </cell>
          <cell r="AA139">
            <v>4</v>
          </cell>
          <cell r="AB139">
            <v>5</v>
          </cell>
          <cell r="AC139">
            <v>6</v>
          </cell>
          <cell r="AD139">
            <v>7</v>
          </cell>
          <cell r="AE139">
            <v>8</v>
          </cell>
          <cell r="AF139">
            <v>9</v>
          </cell>
          <cell r="AG139">
            <v>10</v>
          </cell>
          <cell r="AH139">
            <v>0</v>
          </cell>
          <cell r="AI139">
            <v>0</v>
          </cell>
          <cell r="AJ139">
            <v>0</v>
          </cell>
          <cell r="AK139">
            <v>0</v>
          </cell>
          <cell r="AL139">
            <v>0</v>
          </cell>
          <cell r="AM139">
            <v>55</v>
          </cell>
        </row>
        <row r="140">
          <cell r="W140">
            <v>66</v>
          </cell>
          <cell r="X140">
            <v>1</v>
          </cell>
          <cell r="Y140">
            <v>2</v>
          </cell>
          <cell r="Z140">
            <v>3</v>
          </cell>
          <cell r="AA140">
            <v>4</v>
          </cell>
          <cell r="AB140">
            <v>5</v>
          </cell>
          <cell r="AC140">
            <v>6</v>
          </cell>
          <cell r="AD140">
            <v>7</v>
          </cell>
          <cell r="AE140">
            <v>8</v>
          </cell>
          <cell r="AF140">
            <v>9</v>
          </cell>
          <cell r="AG140">
            <v>10</v>
          </cell>
          <cell r="AH140">
            <v>0</v>
          </cell>
          <cell r="AI140">
            <v>0</v>
          </cell>
          <cell r="AJ140">
            <v>0</v>
          </cell>
          <cell r="AK140">
            <v>0</v>
          </cell>
          <cell r="AL140">
            <v>0</v>
          </cell>
          <cell r="AM140">
            <v>55</v>
          </cell>
        </row>
        <row r="141">
          <cell r="W141">
            <v>67</v>
          </cell>
          <cell r="X141">
            <v>1</v>
          </cell>
          <cell r="Y141">
            <v>2</v>
          </cell>
          <cell r="Z141">
            <v>3</v>
          </cell>
          <cell r="AA141">
            <v>4</v>
          </cell>
          <cell r="AB141">
            <v>5</v>
          </cell>
          <cell r="AC141">
            <v>6</v>
          </cell>
          <cell r="AD141">
            <v>7</v>
          </cell>
          <cell r="AE141">
            <v>8</v>
          </cell>
          <cell r="AF141">
            <v>9</v>
          </cell>
          <cell r="AG141">
            <v>10</v>
          </cell>
          <cell r="AH141">
            <v>0</v>
          </cell>
          <cell r="AI141">
            <v>0</v>
          </cell>
          <cell r="AJ141">
            <v>0</v>
          </cell>
          <cell r="AK141">
            <v>0</v>
          </cell>
          <cell r="AL141">
            <v>0</v>
          </cell>
          <cell r="AM141">
            <v>55</v>
          </cell>
        </row>
        <row r="142">
          <cell r="W142">
            <v>68</v>
          </cell>
          <cell r="X142">
            <v>1</v>
          </cell>
          <cell r="Y142">
            <v>2</v>
          </cell>
          <cell r="Z142">
            <v>3</v>
          </cell>
          <cell r="AA142">
            <v>4</v>
          </cell>
          <cell r="AB142">
            <v>5</v>
          </cell>
          <cell r="AC142">
            <v>6</v>
          </cell>
          <cell r="AD142">
            <v>7</v>
          </cell>
          <cell r="AE142">
            <v>8</v>
          </cell>
          <cell r="AF142">
            <v>9</v>
          </cell>
          <cell r="AG142">
            <v>10</v>
          </cell>
          <cell r="AH142">
            <v>0</v>
          </cell>
          <cell r="AI142">
            <v>0</v>
          </cell>
          <cell r="AJ142">
            <v>0</v>
          </cell>
          <cell r="AK142">
            <v>0</v>
          </cell>
          <cell r="AL142">
            <v>0</v>
          </cell>
          <cell r="AM142">
            <v>55</v>
          </cell>
        </row>
        <row r="143">
          <cell r="W143">
            <v>69</v>
          </cell>
          <cell r="X143">
            <v>1</v>
          </cell>
          <cell r="Y143">
            <v>2</v>
          </cell>
          <cell r="Z143">
            <v>3</v>
          </cell>
          <cell r="AA143">
            <v>4</v>
          </cell>
          <cell r="AB143">
            <v>5</v>
          </cell>
          <cell r="AC143">
            <v>6</v>
          </cell>
          <cell r="AD143">
            <v>7</v>
          </cell>
          <cell r="AE143">
            <v>8</v>
          </cell>
          <cell r="AF143">
            <v>9</v>
          </cell>
          <cell r="AG143">
            <v>10</v>
          </cell>
          <cell r="AH143">
            <v>0</v>
          </cell>
          <cell r="AI143">
            <v>0</v>
          </cell>
          <cell r="AJ143">
            <v>0</v>
          </cell>
          <cell r="AK143">
            <v>0</v>
          </cell>
          <cell r="AL143">
            <v>0</v>
          </cell>
          <cell r="AM143">
            <v>55</v>
          </cell>
        </row>
        <row r="144">
          <cell r="W144">
            <v>70</v>
          </cell>
          <cell r="X144">
            <v>1</v>
          </cell>
          <cell r="Y144">
            <v>2</v>
          </cell>
          <cell r="Z144">
            <v>3</v>
          </cell>
          <cell r="AA144">
            <v>4</v>
          </cell>
          <cell r="AB144">
            <v>5</v>
          </cell>
          <cell r="AC144">
            <v>6</v>
          </cell>
          <cell r="AD144">
            <v>7</v>
          </cell>
          <cell r="AE144">
            <v>8</v>
          </cell>
          <cell r="AF144">
            <v>9</v>
          </cell>
          <cell r="AG144">
            <v>10</v>
          </cell>
          <cell r="AH144">
            <v>0</v>
          </cell>
          <cell r="AI144">
            <v>0</v>
          </cell>
          <cell r="AJ144">
            <v>0</v>
          </cell>
          <cell r="AK144">
            <v>0</v>
          </cell>
          <cell r="AL144">
            <v>0</v>
          </cell>
          <cell r="AM144">
            <v>55</v>
          </cell>
        </row>
        <row r="145">
          <cell r="W145">
            <v>71</v>
          </cell>
          <cell r="X145">
            <v>1</v>
          </cell>
          <cell r="Y145">
            <v>2</v>
          </cell>
          <cell r="Z145">
            <v>3</v>
          </cell>
          <cell r="AA145">
            <v>4</v>
          </cell>
          <cell r="AB145">
            <v>5</v>
          </cell>
          <cell r="AC145">
            <v>6</v>
          </cell>
          <cell r="AD145">
            <v>7</v>
          </cell>
          <cell r="AE145">
            <v>8</v>
          </cell>
          <cell r="AF145">
            <v>9</v>
          </cell>
          <cell r="AG145">
            <v>10</v>
          </cell>
          <cell r="AH145">
            <v>0</v>
          </cell>
          <cell r="AI145">
            <v>0</v>
          </cell>
          <cell r="AJ145">
            <v>0</v>
          </cell>
          <cell r="AK145">
            <v>0</v>
          </cell>
          <cell r="AL145">
            <v>0</v>
          </cell>
          <cell r="AM145">
            <v>55</v>
          </cell>
        </row>
        <row r="146">
          <cell r="W146">
            <v>72</v>
          </cell>
          <cell r="X146">
            <v>1</v>
          </cell>
          <cell r="Y146">
            <v>2</v>
          </cell>
          <cell r="Z146">
            <v>3</v>
          </cell>
          <cell r="AA146">
            <v>4</v>
          </cell>
          <cell r="AB146">
            <v>5</v>
          </cell>
          <cell r="AC146">
            <v>6</v>
          </cell>
          <cell r="AD146">
            <v>7</v>
          </cell>
          <cell r="AE146">
            <v>8</v>
          </cell>
          <cell r="AF146">
            <v>9</v>
          </cell>
          <cell r="AG146">
            <v>10</v>
          </cell>
          <cell r="AH146">
            <v>0</v>
          </cell>
          <cell r="AI146">
            <v>0</v>
          </cell>
          <cell r="AJ146">
            <v>0</v>
          </cell>
          <cell r="AK146">
            <v>0</v>
          </cell>
          <cell r="AL146">
            <v>0</v>
          </cell>
          <cell r="AM146">
            <v>55</v>
          </cell>
        </row>
        <row r="147">
          <cell r="W147">
            <v>73</v>
          </cell>
          <cell r="X147">
            <v>1</v>
          </cell>
          <cell r="Y147">
            <v>2</v>
          </cell>
          <cell r="Z147">
            <v>3</v>
          </cell>
          <cell r="AA147">
            <v>4</v>
          </cell>
          <cell r="AB147">
            <v>5</v>
          </cell>
          <cell r="AC147">
            <v>6</v>
          </cell>
          <cell r="AD147">
            <v>7</v>
          </cell>
          <cell r="AE147">
            <v>8</v>
          </cell>
          <cell r="AF147">
            <v>9</v>
          </cell>
          <cell r="AG147">
            <v>10</v>
          </cell>
          <cell r="AH147">
            <v>0</v>
          </cell>
          <cell r="AI147">
            <v>0</v>
          </cell>
          <cell r="AJ147">
            <v>0</v>
          </cell>
          <cell r="AK147">
            <v>0</v>
          </cell>
          <cell r="AL147">
            <v>0</v>
          </cell>
          <cell r="AM147">
            <v>55</v>
          </cell>
        </row>
        <row r="148">
          <cell r="W148">
            <v>74</v>
          </cell>
          <cell r="X148">
            <v>1</v>
          </cell>
          <cell r="Y148">
            <v>2</v>
          </cell>
          <cell r="Z148">
            <v>3</v>
          </cell>
          <cell r="AA148">
            <v>4</v>
          </cell>
          <cell r="AB148">
            <v>5</v>
          </cell>
          <cell r="AC148">
            <v>6</v>
          </cell>
          <cell r="AD148">
            <v>7</v>
          </cell>
          <cell r="AE148">
            <v>8</v>
          </cell>
          <cell r="AF148">
            <v>9</v>
          </cell>
          <cell r="AG148">
            <v>10</v>
          </cell>
          <cell r="AH148">
            <v>0</v>
          </cell>
          <cell r="AI148">
            <v>0</v>
          </cell>
          <cell r="AJ148">
            <v>0</v>
          </cell>
          <cell r="AK148">
            <v>0</v>
          </cell>
          <cell r="AL148">
            <v>0</v>
          </cell>
          <cell r="AM148">
            <v>55</v>
          </cell>
        </row>
        <row r="149">
          <cell r="W149">
            <v>75</v>
          </cell>
          <cell r="X149">
            <v>1</v>
          </cell>
          <cell r="Y149">
            <v>2</v>
          </cell>
          <cell r="Z149">
            <v>3</v>
          </cell>
          <cell r="AA149">
            <v>4</v>
          </cell>
          <cell r="AB149">
            <v>5</v>
          </cell>
          <cell r="AC149">
            <v>6</v>
          </cell>
          <cell r="AD149">
            <v>7</v>
          </cell>
          <cell r="AE149">
            <v>8</v>
          </cell>
          <cell r="AF149">
            <v>9</v>
          </cell>
          <cell r="AG149">
            <v>10</v>
          </cell>
          <cell r="AH149">
            <v>0</v>
          </cell>
          <cell r="AI149">
            <v>0</v>
          </cell>
          <cell r="AJ149">
            <v>0</v>
          </cell>
          <cell r="AK149">
            <v>0</v>
          </cell>
          <cell r="AL149">
            <v>0</v>
          </cell>
          <cell r="AM149">
            <v>55</v>
          </cell>
        </row>
        <row r="150">
          <cell r="W150">
            <v>76</v>
          </cell>
          <cell r="X150">
            <v>1</v>
          </cell>
          <cell r="Y150">
            <v>2</v>
          </cell>
          <cell r="Z150">
            <v>3</v>
          </cell>
          <cell r="AA150">
            <v>4</v>
          </cell>
          <cell r="AB150">
            <v>5</v>
          </cell>
          <cell r="AC150">
            <v>6</v>
          </cell>
          <cell r="AD150">
            <v>7</v>
          </cell>
          <cell r="AE150">
            <v>8</v>
          </cell>
          <cell r="AF150">
            <v>9</v>
          </cell>
          <cell r="AG150">
            <v>10</v>
          </cell>
          <cell r="AH150">
            <v>0</v>
          </cell>
          <cell r="AI150">
            <v>0</v>
          </cell>
          <cell r="AJ150">
            <v>0</v>
          </cell>
          <cell r="AK150">
            <v>0</v>
          </cell>
          <cell r="AL150">
            <v>0</v>
          </cell>
          <cell r="AM150">
            <v>55</v>
          </cell>
        </row>
        <row r="151">
          <cell r="W151">
            <v>77</v>
          </cell>
          <cell r="X151">
            <v>1</v>
          </cell>
          <cell r="Y151">
            <v>2</v>
          </cell>
          <cell r="Z151">
            <v>3</v>
          </cell>
          <cell r="AA151">
            <v>4</v>
          </cell>
          <cell r="AB151">
            <v>5</v>
          </cell>
          <cell r="AC151">
            <v>6</v>
          </cell>
          <cell r="AD151">
            <v>7</v>
          </cell>
          <cell r="AE151">
            <v>8</v>
          </cell>
          <cell r="AF151">
            <v>9</v>
          </cell>
          <cell r="AG151">
            <v>10</v>
          </cell>
          <cell r="AH151">
            <v>0</v>
          </cell>
          <cell r="AI151">
            <v>0</v>
          </cell>
          <cell r="AJ151">
            <v>0</v>
          </cell>
          <cell r="AK151">
            <v>0</v>
          </cell>
          <cell r="AL151">
            <v>0</v>
          </cell>
          <cell r="AM151">
            <v>55</v>
          </cell>
        </row>
        <row r="152">
          <cell r="W152">
            <v>78</v>
          </cell>
          <cell r="X152">
            <v>1</v>
          </cell>
          <cell r="Y152">
            <v>2</v>
          </cell>
          <cell r="Z152">
            <v>3</v>
          </cell>
          <cell r="AA152">
            <v>4</v>
          </cell>
          <cell r="AB152">
            <v>5</v>
          </cell>
          <cell r="AC152">
            <v>6</v>
          </cell>
          <cell r="AD152">
            <v>7</v>
          </cell>
          <cell r="AE152">
            <v>8</v>
          </cell>
          <cell r="AF152">
            <v>9</v>
          </cell>
          <cell r="AG152">
            <v>10</v>
          </cell>
          <cell r="AH152">
            <v>0</v>
          </cell>
          <cell r="AI152">
            <v>0</v>
          </cell>
          <cell r="AJ152">
            <v>0</v>
          </cell>
          <cell r="AK152">
            <v>0</v>
          </cell>
          <cell r="AL152">
            <v>0</v>
          </cell>
          <cell r="AM152">
            <v>55</v>
          </cell>
        </row>
        <row r="153">
          <cell r="W153">
            <v>79</v>
          </cell>
          <cell r="X153">
            <v>1</v>
          </cell>
          <cell r="Y153">
            <v>2</v>
          </cell>
          <cell r="Z153">
            <v>3</v>
          </cell>
          <cell r="AA153">
            <v>4</v>
          </cell>
          <cell r="AB153">
            <v>5</v>
          </cell>
          <cell r="AC153">
            <v>6</v>
          </cell>
          <cell r="AD153">
            <v>7</v>
          </cell>
          <cell r="AE153">
            <v>8</v>
          </cell>
          <cell r="AF153">
            <v>9</v>
          </cell>
          <cell r="AG153">
            <v>10</v>
          </cell>
          <cell r="AH153">
            <v>0</v>
          </cell>
          <cell r="AI153">
            <v>0</v>
          </cell>
          <cell r="AJ153">
            <v>0</v>
          </cell>
          <cell r="AK153">
            <v>0</v>
          </cell>
          <cell r="AL153">
            <v>0</v>
          </cell>
          <cell r="AM153">
            <v>55</v>
          </cell>
        </row>
        <row r="154">
          <cell r="W154">
            <v>80</v>
          </cell>
          <cell r="X154">
            <v>1</v>
          </cell>
          <cell r="Y154">
            <v>2</v>
          </cell>
          <cell r="Z154">
            <v>3</v>
          </cell>
          <cell r="AA154">
            <v>4</v>
          </cell>
          <cell r="AB154">
            <v>5</v>
          </cell>
          <cell r="AC154">
            <v>6</v>
          </cell>
          <cell r="AD154">
            <v>7</v>
          </cell>
          <cell r="AE154">
            <v>8</v>
          </cell>
          <cell r="AF154">
            <v>9</v>
          </cell>
          <cell r="AG154">
            <v>10</v>
          </cell>
          <cell r="AH154">
            <v>0</v>
          </cell>
          <cell r="AI154">
            <v>0</v>
          </cell>
          <cell r="AJ154">
            <v>0</v>
          </cell>
          <cell r="AK154">
            <v>0</v>
          </cell>
          <cell r="AL154">
            <v>0</v>
          </cell>
          <cell r="AM154">
            <v>55</v>
          </cell>
        </row>
        <row r="155">
          <cell r="W155">
            <v>81</v>
          </cell>
          <cell r="X155">
            <v>1</v>
          </cell>
          <cell r="Y155">
            <v>2</v>
          </cell>
          <cell r="Z155">
            <v>3</v>
          </cell>
          <cell r="AA155">
            <v>4</v>
          </cell>
          <cell r="AB155">
            <v>5</v>
          </cell>
          <cell r="AC155">
            <v>6</v>
          </cell>
          <cell r="AD155">
            <v>7</v>
          </cell>
          <cell r="AE155">
            <v>8</v>
          </cell>
          <cell r="AF155">
            <v>9</v>
          </cell>
          <cell r="AG155">
            <v>10</v>
          </cell>
          <cell r="AH155">
            <v>0</v>
          </cell>
          <cell r="AI155">
            <v>0</v>
          </cell>
          <cell r="AJ155">
            <v>0</v>
          </cell>
          <cell r="AK155">
            <v>0</v>
          </cell>
          <cell r="AL155">
            <v>0</v>
          </cell>
          <cell r="AM155">
            <v>55</v>
          </cell>
        </row>
        <row r="156">
          <cell r="W156">
            <v>82</v>
          </cell>
          <cell r="X156">
            <v>1</v>
          </cell>
          <cell r="Y156">
            <v>2</v>
          </cell>
          <cell r="Z156">
            <v>3</v>
          </cell>
          <cell r="AA156">
            <v>4</v>
          </cell>
          <cell r="AB156">
            <v>5</v>
          </cell>
          <cell r="AC156">
            <v>6</v>
          </cell>
          <cell r="AD156">
            <v>7</v>
          </cell>
          <cell r="AE156">
            <v>8</v>
          </cell>
          <cell r="AF156">
            <v>9</v>
          </cell>
          <cell r="AG156">
            <v>10</v>
          </cell>
          <cell r="AH156">
            <v>0</v>
          </cell>
          <cell r="AI156">
            <v>0</v>
          </cell>
          <cell r="AJ156">
            <v>0</v>
          </cell>
          <cell r="AK156">
            <v>0</v>
          </cell>
          <cell r="AL156">
            <v>0</v>
          </cell>
          <cell r="AM156">
            <v>55</v>
          </cell>
        </row>
        <row r="157">
          <cell r="W157">
            <v>83</v>
          </cell>
          <cell r="X157">
            <v>1</v>
          </cell>
          <cell r="Y157">
            <v>2</v>
          </cell>
          <cell r="Z157">
            <v>3</v>
          </cell>
          <cell r="AA157">
            <v>4</v>
          </cell>
          <cell r="AB157">
            <v>5</v>
          </cell>
          <cell r="AC157">
            <v>6</v>
          </cell>
          <cell r="AD157">
            <v>7</v>
          </cell>
          <cell r="AE157">
            <v>8</v>
          </cell>
          <cell r="AF157">
            <v>9</v>
          </cell>
          <cell r="AG157">
            <v>10</v>
          </cell>
          <cell r="AH157">
            <v>0</v>
          </cell>
          <cell r="AI157">
            <v>0</v>
          </cell>
          <cell r="AJ157">
            <v>0</v>
          </cell>
          <cell r="AK157">
            <v>0</v>
          </cell>
          <cell r="AL157">
            <v>0</v>
          </cell>
          <cell r="AM157">
            <v>55</v>
          </cell>
        </row>
        <row r="158">
          <cell r="W158">
            <v>84</v>
          </cell>
          <cell r="X158">
            <v>1</v>
          </cell>
          <cell r="Y158">
            <v>2</v>
          </cell>
          <cell r="Z158">
            <v>3</v>
          </cell>
          <cell r="AA158">
            <v>4</v>
          </cell>
          <cell r="AB158">
            <v>5</v>
          </cell>
          <cell r="AC158">
            <v>6</v>
          </cell>
          <cell r="AD158">
            <v>7</v>
          </cell>
          <cell r="AE158">
            <v>8</v>
          </cell>
          <cell r="AF158">
            <v>9</v>
          </cell>
          <cell r="AG158">
            <v>10</v>
          </cell>
          <cell r="AH158">
            <v>0</v>
          </cell>
          <cell r="AI158">
            <v>0</v>
          </cell>
          <cell r="AJ158">
            <v>0</v>
          </cell>
          <cell r="AK158">
            <v>0</v>
          </cell>
          <cell r="AL158">
            <v>0</v>
          </cell>
          <cell r="AM158">
            <v>55</v>
          </cell>
        </row>
        <row r="159">
          <cell r="W159">
            <v>85</v>
          </cell>
          <cell r="X159">
            <v>1</v>
          </cell>
          <cell r="Y159">
            <v>2</v>
          </cell>
          <cell r="Z159">
            <v>3</v>
          </cell>
          <cell r="AA159">
            <v>4</v>
          </cell>
          <cell r="AB159">
            <v>5</v>
          </cell>
          <cell r="AC159">
            <v>6</v>
          </cell>
          <cell r="AD159">
            <v>7</v>
          </cell>
          <cell r="AE159">
            <v>8</v>
          </cell>
          <cell r="AF159">
            <v>9</v>
          </cell>
          <cell r="AG159">
            <v>10</v>
          </cell>
          <cell r="AH159">
            <v>0</v>
          </cell>
          <cell r="AI159">
            <v>0</v>
          </cell>
          <cell r="AJ159">
            <v>0</v>
          </cell>
          <cell r="AK159">
            <v>0</v>
          </cell>
          <cell r="AL159">
            <v>0</v>
          </cell>
          <cell r="AM159">
            <v>55</v>
          </cell>
        </row>
        <row r="160">
          <cell r="W160">
            <v>86</v>
          </cell>
          <cell r="X160">
            <v>1</v>
          </cell>
          <cell r="Y160">
            <v>2</v>
          </cell>
          <cell r="Z160">
            <v>3</v>
          </cell>
          <cell r="AA160">
            <v>4</v>
          </cell>
          <cell r="AB160">
            <v>5</v>
          </cell>
          <cell r="AC160">
            <v>6</v>
          </cell>
          <cell r="AD160">
            <v>7</v>
          </cell>
          <cell r="AE160">
            <v>8</v>
          </cell>
          <cell r="AF160">
            <v>9</v>
          </cell>
          <cell r="AG160">
            <v>10</v>
          </cell>
          <cell r="AH160">
            <v>0</v>
          </cell>
          <cell r="AI160">
            <v>0</v>
          </cell>
          <cell r="AJ160">
            <v>0</v>
          </cell>
          <cell r="AK160">
            <v>0</v>
          </cell>
          <cell r="AL160">
            <v>0</v>
          </cell>
          <cell r="AM160">
            <v>55</v>
          </cell>
        </row>
        <row r="161">
          <cell r="W161">
            <v>87</v>
          </cell>
          <cell r="X161">
            <v>1</v>
          </cell>
          <cell r="Y161">
            <v>2</v>
          </cell>
          <cell r="Z161">
            <v>3</v>
          </cell>
          <cell r="AA161">
            <v>4</v>
          </cell>
          <cell r="AB161">
            <v>5</v>
          </cell>
          <cell r="AC161">
            <v>6</v>
          </cell>
          <cell r="AD161">
            <v>7</v>
          </cell>
          <cell r="AE161">
            <v>8</v>
          </cell>
          <cell r="AF161">
            <v>9</v>
          </cell>
          <cell r="AG161">
            <v>10</v>
          </cell>
          <cell r="AH161">
            <v>0</v>
          </cell>
          <cell r="AI161">
            <v>0</v>
          </cell>
          <cell r="AJ161">
            <v>0</v>
          </cell>
          <cell r="AK161">
            <v>0</v>
          </cell>
          <cell r="AL161">
            <v>0</v>
          </cell>
          <cell r="AM161">
            <v>55</v>
          </cell>
        </row>
        <row r="162">
          <cell r="W162">
            <v>88</v>
          </cell>
          <cell r="X162">
            <v>1</v>
          </cell>
          <cell r="Y162">
            <v>2</v>
          </cell>
          <cell r="Z162">
            <v>3</v>
          </cell>
          <cell r="AA162">
            <v>4</v>
          </cell>
          <cell r="AB162">
            <v>5</v>
          </cell>
          <cell r="AC162">
            <v>6</v>
          </cell>
          <cell r="AD162">
            <v>7</v>
          </cell>
          <cell r="AE162">
            <v>8</v>
          </cell>
          <cell r="AF162">
            <v>9</v>
          </cell>
          <cell r="AG162">
            <v>10</v>
          </cell>
          <cell r="AH162">
            <v>0</v>
          </cell>
          <cell r="AI162">
            <v>0</v>
          </cell>
          <cell r="AJ162">
            <v>0</v>
          </cell>
          <cell r="AK162">
            <v>0</v>
          </cell>
          <cell r="AL162">
            <v>0</v>
          </cell>
          <cell r="AM162">
            <v>55</v>
          </cell>
        </row>
        <row r="163">
          <cell r="W163">
            <v>89</v>
          </cell>
          <cell r="X163">
            <v>1</v>
          </cell>
          <cell r="Y163">
            <v>2</v>
          </cell>
          <cell r="Z163">
            <v>3</v>
          </cell>
          <cell r="AA163">
            <v>4</v>
          </cell>
          <cell r="AB163">
            <v>5</v>
          </cell>
          <cell r="AC163">
            <v>6</v>
          </cell>
          <cell r="AD163">
            <v>7</v>
          </cell>
          <cell r="AE163">
            <v>8</v>
          </cell>
          <cell r="AF163">
            <v>9</v>
          </cell>
          <cell r="AG163">
            <v>10</v>
          </cell>
          <cell r="AH163">
            <v>0</v>
          </cell>
          <cell r="AI163">
            <v>0</v>
          </cell>
          <cell r="AJ163">
            <v>0</v>
          </cell>
          <cell r="AK163">
            <v>0</v>
          </cell>
          <cell r="AL163">
            <v>0</v>
          </cell>
          <cell r="AM163">
            <v>55</v>
          </cell>
        </row>
        <row r="164">
          <cell r="W164">
            <v>90</v>
          </cell>
          <cell r="X164">
            <v>1</v>
          </cell>
          <cell r="Y164">
            <v>2</v>
          </cell>
          <cell r="Z164">
            <v>3</v>
          </cell>
          <cell r="AA164">
            <v>4</v>
          </cell>
          <cell r="AB164">
            <v>5</v>
          </cell>
          <cell r="AC164">
            <v>6</v>
          </cell>
          <cell r="AD164">
            <v>7</v>
          </cell>
          <cell r="AE164">
            <v>8</v>
          </cell>
          <cell r="AF164">
            <v>9</v>
          </cell>
          <cell r="AG164">
            <v>10</v>
          </cell>
          <cell r="AH164">
            <v>0</v>
          </cell>
          <cell r="AI164">
            <v>0</v>
          </cell>
          <cell r="AJ164">
            <v>0</v>
          </cell>
          <cell r="AK164">
            <v>0</v>
          </cell>
          <cell r="AL164">
            <v>0</v>
          </cell>
          <cell r="AM164">
            <v>55</v>
          </cell>
        </row>
        <row r="165">
          <cell r="W165">
            <v>91</v>
          </cell>
          <cell r="X165">
            <v>1</v>
          </cell>
          <cell r="Y165">
            <v>2</v>
          </cell>
          <cell r="Z165">
            <v>3</v>
          </cell>
          <cell r="AA165">
            <v>4</v>
          </cell>
          <cell r="AB165">
            <v>5</v>
          </cell>
          <cell r="AC165">
            <v>6</v>
          </cell>
          <cell r="AD165">
            <v>7</v>
          </cell>
          <cell r="AE165">
            <v>8</v>
          </cell>
          <cell r="AF165">
            <v>9</v>
          </cell>
          <cell r="AG165">
            <v>10</v>
          </cell>
          <cell r="AH165">
            <v>0</v>
          </cell>
          <cell r="AI165">
            <v>0</v>
          </cell>
          <cell r="AJ165">
            <v>0</v>
          </cell>
          <cell r="AK165">
            <v>0</v>
          </cell>
          <cell r="AL165">
            <v>0</v>
          </cell>
          <cell r="AM165">
            <v>55</v>
          </cell>
        </row>
        <row r="166">
          <cell r="W166">
            <v>92</v>
          </cell>
          <cell r="X166">
            <v>1</v>
          </cell>
          <cell r="Y166">
            <v>2</v>
          </cell>
          <cell r="Z166">
            <v>3</v>
          </cell>
          <cell r="AA166">
            <v>4</v>
          </cell>
          <cell r="AB166">
            <v>5</v>
          </cell>
          <cell r="AC166">
            <v>6</v>
          </cell>
          <cell r="AD166">
            <v>7</v>
          </cell>
          <cell r="AE166">
            <v>8</v>
          </cell>
          <cell r="AF166">
            <v>9</v>
          </cell>
          <cell r="AG166">
            <v>10</v>
          </cell>
          <cell r="AH166">
            <v>0</v>
          </cell>
          <cell r="AI166">
            <v>0</v>
          </cell>
          <cell r="AJ166">
            <v>0</v>
          </cell>
          <cell r="AK166">
            <v>0</v>
          </cell>
          <cell r="AL166">
            <v>0</v>
          </cell>
          <cell r="AM166">
            <v>55</v>
          </cell>
        </row>
        <row r="167">
          <cell r="W167">
            <v>93</v>
          </cell>
          <cell r="X167">
            <v>1</v>
          </cell>
          <cell r="Y167">
            <v>2</v>
          </cell>
          <cell r="Z167">
            <v>3</v>
          </cell>
          <cell r="AA167">
            <v>4</v>
          </cell>
          <cell r="AB167">
            <v>5</v>
          </cell>
          <cell r="AC167">
            <v>6</v>
          </cell>
          <cell r="AD167">
            <v>7</v>
          </cell>
          <cell r="AE167">
            <v>8</v>
          </cell>
          <cell r="AF167">
            <v>9</v>
          </cell>
          <cell r="AG167">
            <v>10</v>
          </cell>
          <cell r="AH167">
            <v>0</v>
          </cell>
          <cell r="AI167">
            <v>0</v>
          </cell>
          <cell r="AJ167">
            <v>0</v>
          </cell>
          <cell r="AK167">
            <v>0</v>
          </cell>
          <cell r="AL167">
            <v>0</v>
          </cell>
          <cell r="AM167">
            <v>55</v>
          </cell>
        </row>
        <row r="168">
          <cell r="W168">
            <v>94</v>
          </cell>
          <cell r="X168">
            <v>1</v>
          </cell>
          <cell r="Y168">
            <v>2</v>
          </cell>
          <cell r="Z168">
            <v>3</v>
          </cell>
          <cell r="AA168">
            <v>4</v>
          </cell>
          <cell r="AB168">
            <v>5</v>
          </cell>
          <cell r="AC168">
            <v>6</v>
          </cell>
          <cell r="AD168">
            <v>7</v>
          </cell>
          <cell r="AE168">
            <v>8</v>
          </cell>
          <cell r="AF168">
            <v>9</v>
          </cell>
          <cell r="AG168">
            <v>10</v>
          </cell>
          <cell r="AH168">
            <v>0</v>
          </cell>
          <cell r="AI168">
            <v>0</v>
          </cell>
          <cell r="AJ168">
            <v>0</v>
          </cell>
          <cell r="AK168">
            <v>0</v>
          </cell>
          <cell r="AL168">
            <v>0</v>
          </cell>
          <cell r="AM168">
            <v>55</v>
          </cell>
        </row>
        <row r="169">
          <cell r="W169">
            <v>95</v>
          </cell>
          <cell r="X169">
            <v>1</v>
          </cell>
          <cell r="Y169">
            <v>2</v>
          </cell>
          <cell r="Z169">
            <v>3</v>
          </cell>
          <cell r="AA169">
            <v>4</v>
          </cell>
          <cell r="AB169">
            <v>5</v>
          </cell>
          <cell r="AC169">
            <v>6</v>
          </cell>
          <cell r="AD169">
            <v>7</v>
          </cell>
          <cell r="AE169">
            <v>8</v>
          </cell>
          <cell r="AF169">
            <v>9</v>
          </cell>
          <cell r="AG169">
            <v>10</v>
          </cell>
          <cell r="AH169">
            <v>0</v>
          </cell>
          <cell r="AI169">
            <v>0</v>
          </cell>
          <cell r="AJ169">
            <v>0</v>
          </cell>
          <cell r="AK169">
            <v>0</v>
          </cell>
          <cell r="AL169">
            <v>0</v>
          </cell>
          <cell r="AM169">
            <v>55</v>
          </cell>
        </row>
        <row r="170">
          <cell r="W170">
            <v>96</v>
          </cell>
          <cell r="X170">
            <v>1</v>
          </cell>
          <cell r="Y170">
            <v>2</v>
          </cell>
          <cell r="Z170">
            <v>3</v>
          </cell>
          <cell r="AA170">
            <v>4</v>
          </cell>
          <cell r="AB170">
            <v>5</v>
          </cell>
          <cell r="AC170">
            <v>6</v>
          </cell>
          <cell r="AD170">
            <v>7</v>
          </cell>
          <cell r="AE170">
            <v>8</v>
          </cell>
          <cell r="AF170">
            <v>9</v>
          </cell>
          <cell r="AG170">
            <v>10</v>
          </cell>
          <cell r="AH170">
            <v>0</v>
          </cell>
          <cell r="AI170">
            <v>0</v>
          </cell>
          <cell r="AJ170">
            <v>0</v>
          </cell>
          <cell r="AK170">
            <v>0</v>
          </cell>
          <cell r="AL170">
            <v>0</v>
          </cell>
          <cell r="AM170">
            <v>55</v>
          </cell>
        </row>
        <row r="171">
          <cell r="W171">
            <v>97</v>
          </cell>
          <cell r="X171">
            <v>1</v>
          </cell>
          <cell r="Y171">
            <v>2</v>
          </cell>
          <cell r="Z171">
            <v>3</v>
          </cell>
          <cell r="AA171">
            <v>4</v>
          </cell>
          <cell r="AB171">
            <v>5</v>
          </cell>
          <cell r="AC171">
            <v>6</v>
          </cell>
          <cell r="AD171">
            <v>7</v>
          </cell>
          <cell r="AE171">
            <v>8</v>
          </cell>
          <cell r="AF171">
            <v>9</v>
          </cell>
          <cell r="AG171">
            <v>10</v>
          </cell>
          <cell r="AH171">
            <v>0</v>
          </cell>
          <cell r="AI171">
            <v>0</v>
          </cell>
          <cell r="AJ171">
            <v>0</v>
          </cell>
          <cell r="AK171">
            <v>0</v>
          </cell>
          <cell r="AL171">
            <v>0</v>
          </cell>
          <cell r="AM171">
            <v>55</v>
          </cell>
        </row>
        <row r="172">
          <cell r="W172">
            <v>98</v>
          </cell>
          <cell r="X172">
            <v>1</v>
          </cell>
          <cell r="Y172">
            <v>2</v>
          </cell>
          <cell r="Z172">
            <v>3</v>
          </cell>
          <cell r="AA172">
            <v>4</v>
          </cell>
          <cell r="AB172">
            <v>5</v>
          </cell>
          <cell r="AC172">
            <v>6</v>
          </cell>
          <cell r="AD172">
            <v>7</v>
          </cell>
          <cell r="AE172">
            <v>8</v>
          </cell>
          <cell r="AF172">
            <v>9</v>
          </cell>
          <cell r="AG172">
            <v>10</v>
          </cell>
          <cell r="AH172">
            <v>0</v>
          </cell>
          <cell r="AI172">
            <v>0</v>
          </cell>
          <cell r="AJ172">
            <v>0</v>
          </cell>
          <cell r="AK172">
            <v>0</v>
          </cell>
          <cell r="AL172">
            <v>0</v>
          </cell>
          <cell r="AM172">
            <v>55</v>
          </cell>
        </row>
        <row r="173">
          <cell r="W173">
            <v>99</v>
          </cell>
          <cell r="X173">
            <v>1</v>
          </cell>
          <cell r="Y173">
            <v>2</v>
          </cell>
          <cell r="Z173">
            <v>3</v>
          </cell>
          <cell r="AA173">
            <v>4</v>
          </cell>
          <cell r="AB173">
            <v>5</v>
          </cell>
          <cell r="AC173">
            <v>6</v>
          </cell>
          <cell r="AD173">
            <v>7</v>
          </cell>
          <cell r="AE173">
            <v>8</v>
          </cell>
          <cell r="AF173">
            <v>9</v>
          </cell>
          <cell r="AG173">
            <v>10</v>
          </cell>
          <cell r="AH173">
            <v>0</v>
          </cell>
          <cell r="AI173">
            <v>0</v>
          </cell>
          <cell r="AJ173">
            <v>0</v>
          </cell>
          <cell r="AK173">
            <v>0</v>
          </cell>
          <cell r="AL173">
            <v>0</v>
          </cell>
          <cell r="AM173">
            <v>55</v>
          </cell>
        </row>
        <row r="174">
          <cell r="W174">
            <v>100</v>
          </cell>
          <cell r="X174">
            <v>1</v>
          </cell>
          <cell r="Y174">
            <v>2</v>
          </cell>
          <cell r="Z174">
            <v>3</v>
          </cell>
          <cell r="AA174">
            <v>4</v>
          </cell>
          <cell r="AB174">
            <v>5</v>
          </cell>
          <cell r="AC174">
            <v>6</v>
          </cell>
          <cell r="AD174">
            <v>7</v>
          </cell>
          <cell r="AE174">
            <v>8</v>
          </cell>
          <cell r="AF174">
            <v>9</v>
          </cell>
          <cell r="AG174">
            <v>10</v>
          </cell>
          <cell r="AH174">
            <v>0</v>
          </cell>
          <cell r="AI174">
            <v>0</v>
          </cell>
          <cell r="AJ174">
            <v>0</v>
          </cell>
          <cell r="AK174">
            <v>0</v>
          </cell>
          <cell r="AL174">
            <v>0</v>
          </cell>
          <cell r="AM174">
            <v>55</v>
          </cell>
        </row>
        <row r="175">
          <cell r="W175">
            <v>101</v>
          </cell>
          <cell r="X175">
            <v>1</v>
          </cell>
          <cell r="Y175">
            <v>2</v>
          </cell>
          <cell r="Z175">
            <v>3</v>
          </cell>
          <cell r="AA175">
            <v>4</v>
          </cell>
          <cell r="AB175">
            <v>5</v>
          </cell>
          <cell r="AC175">
            <v>6</v>
          </cell>
          <cell r="AD175">
            <v>7</v>
          </cell>
          <cell r="AE175">
            <v>8</v>
          </cell>
          <cell r="AF175">
            <v>9</v>
          </cell>
          <cell r="AG175">
            <v>10</v>
          </cell>
          <cell r="AH175">
            <v>0</v>
          </cell>
          <cell r="AI175">
            <v>0</v>
          </cell>
          <cell r="AJ175">
            <v>0</v>
          </cell>
          <cell r="AK175">
            <v>0</v>
          </cell>
          <cell r="AL175">
            <v>0</v>
          </cell>
          <cell r="AM175">
            <v>55</v>
          </cell>
        </row>
        <row r="176">
          <cell r="W176">
            <v>102</v>
          </cell>
          <cell r="X176">
            <v>1</v>
          </cell>
          <cell r="Y176">
            <v>2</v>
          </cell>
          <cell r="Z176">
            <v>3</v>
          </cell>
          <cell r="AA176">
            <v>4</v>
          </cell>
          <cell r="AB176">
            <v>5</v>
          </cell>
          <cell r="AC176">
            <v>6</v>
          </cell>
          <cell r="AD176">
            <v>7</v>
          </cell>
          <cell r="AE176">
            <v>8</v>
          </cell>
          <cell r="AF176">
            <v>9</v>
          </cell>
          <cell r="AG176">
            <v>10</v>
          </cell>
          <cell r="AH176">
            <v>0</v>
          </cell>
          <cell r="AI176">
            <v>0</v>
          </cell>
          <cell r="AJ176">
            <v>0</v>
          </cell>
          <cell r="AK176">
            <v>0</v>
          </cell>
          <cell r="AL176">
            <v>0</v>
          </cell>
          <cell r="AM176">
            <v>55</v>
          </cell>
        </row>
        <row r="177">
          <cell r="W177">
            <v>103</v>
          </cell>
          <cell r="X177">
            <v>1</v>
          </cell>
          <cell r="Y177">
            <v>2</v>
          </cell>
          <cell r="Z177">
            <v>3</v>
          </cell>
          <cell r="AA177">
            <v>4</v>
          </cell>
          <cell r="AB177">
            <v>5</v>
          </cell>
          <cell r="AC177">
            <v>6</v>
          </cell>
          <cell r="AD177">
            <v>7</v>
          </cell>
          <cell r="AE177">
            <v>8</v>
          </cell>
          <cell r="AF177">
            <v>9</v>
          </cell>
          <cell r="AG177">
            <v>10</v>
          </cell>
          <cell r="AH177">
            <v>0</v>
          </cell>
          <cell r="AI177">
            <v>0</v>
          </cell>
          <cell r="AJ177">
            <v>0</v>
          </cell>
          <cell r="AK177">
            <v>0</v>
          </cell>
          <cell r="AL177">
            <v>0</v>
          </cell>
          <cell r="AM177">
            <v>55</v>
          </cell>
        </row>
        <row r="178">
          <cell r="W178">
            <v>104</v>
          </cell>
          <cell r="X178">
            <v>1</v>
          </cell>
          <cell r="Y178">
            <v>2</v>
          </cell>
          <cell r="Z178">
            <v>3</v>
          </cell>
          <cell r="AA178">
            <v>4</v>
          </cell>
          <cell r="AB178">
            <v>5</v>
          </cell>
          <cell r="AC178">
            <v>6</v>
          </cell>
          <cell r="AD178">
            <v>7</v>
          </cell>
          <cell r="AE178">
            <v>8</v>
          </cell>
          <cell r="AF178">
            <v>9</v>
          </cell>
          <cell r="AG178">
            <v>10</v>
          </cell>
          <cell r="AH178">
            <v>0</v>
          </cell>
          <cell r="AI178">
            <v>0</v>
          </cell>
          <cell r="AJ178">
            <v>0</v>
          </cell>
          <cell r="AK178">
            <v>0</v>
          </cell>
          <cell r="AL178">
            <v>0</v>
          </cell>
          <cell r="AM178">
            <v>55</v>
          </cell>
        </row>
        <row r="179">
          <cell r="W179">
            <v>105</v>
          </cell>
          <cell r="X179">
            <v>1</v>
          </cell>
          <cell r="Y179">
            <v>2</v>
          </cell>
          <cell r="Z179">
            <v>3</v>
          </cell>
          <cell r="AA179">
            <v>4</v>
          </cell>
          <cell r="AB179">
            <v>5</v>
          </cell>
          <cell r="AC179">
            <v>6</v>
          </cell>
          <cell r="AD179">
            <v>7</v>
          </cell>
          <cell r="AE179">
            <v>8</v>
          </cell>
          <cell r="AF179">
            <v>9</v>
          </cell>
          <cell r="AG179">
            <v>10</v>
          </cell>
          <cell r="AH179">
            <v>0</v>
          </cell>
          <cell r="AI179">
            <v>0</v>
          </cell>
          <cell r="AJ179">
            <v>0</v>
          </cell>
          <cell r="AK179">
            <v>0</v>
          </cell>
          <cell r="AL179">
            <v>0</v>
          </cell>
          <cell r="AM179">
            <v>55</v>
          </cell>
        </row>
        <row r="180">
          <cell r="W180">
            <v>106</v>
          </cell>
          <cell r="X180">
            <v>1</v>
          </cell>
          <cell r="Y180">
            <v>2</v>
          </cell>
          <cell r="Z180">
            <v>3</v>
          </cell>
          <cell r="AA180">
            <v>4</v>
          </cell>
          <cell r="AB180">
            <v>5</v>
          </cell>
          <cell r="AC180">
            <v>6</v>
          </cell>
          <cell r="AD180">
            <v>7</v>
          </cell>
          <cell r="AE180">
            <v>8</v>
          </cell>
          <cell r="AF180">
            <v>9</v>
          </cell>
          <cell r="AG180">
            <v>10</v>
          </cell>
          <cell r="AH180">
            <v>0</v>
          </cell>
          <cell r="AI180">
            <v>0</v>
          </cell>
          <cell r="AJ180">
            <v>0</v>
          </cell>
          <cell r="AK180">
            <v>0</v>
          </cell>
          <cell r="AL180">
            <v>0</v>
          </cell>
          <cell r="AM180">
            <v>55</v>
          </cell>
        </row>
        <row r="181">
          <cell r="W181">
            <v>107</v>
          </cell>
          <cell r="X181">
            <v>1</v>
          </cell>
          <cell r="Y181">
            <v>2</v>
          </cell>
          <cell r="Z181">
            <v>3</v>
          </cell>
          <cell r="AA181">
            <v>4</v>
          </cell>
          <cell r="AB181">
            <v>5</v>
          </cell>
          <cell r="AC181">
            <v>6</v>
          </cell>
          <cell r="AD181">
            <v>7</v>
          </cell>
          <cell r="AE181">
            <v>8</v>
          </cell>
          <cell r="AF181">
            <v>9</v>
          </cell>
          <cell r="AG181">
            <v>10</v>
          </cell>
          <cell r="AH181">
            <v>0</v>
          </cell>
          <cell r="AI181">
            <v>0</v>
          </cell>
          <cell r="AJ181">
            <v>0</v>
          </cell>
          <cell r="AK181">
            <v>0</v>
          </cell>
          <cell r="AL181">
            <v>0</v>
          </cell>
          <cell r="AM181">
            <v>55</v>
          </cell>
        </row>
        <row r="182">
          <cell r="W182">
            <v>108</v>
          </cell>
          <cell r="X182">
            <v>1</v>
          </cell>
          <cell r="Y182">
            <v>2</v>
          </cell>
          <cell r="Z182">
            <v>3</v>
          </cell>
          <cell r="AA182">
            <v>4</v>
          </cell>
          <cell r="AB182">
            <v>5</v>
          </cell>
          <cell r="AC182">
            <v>6</v>
          </cell>
          <cell r="AD182">
            <v>7</v>
          </cell>
          <cell r="AE182">
            <v>8</v>
          </cell>
          <cell r="AF182">
            <v>9</v>
          </cell>
          <cell r="AG182">
            <v>10</v>
          </cell>
          <cell r="AH182">
            <v>0</v>
          </cell>
          <cell r="AI182">
            <v>0</v>
          </cell>
          <cell r="AJ182">
            <v>0</v>
          </cell>
          <cell r="AK182">
            <v>0</v>
          </cell>
          <cell r="AL182">
            <v>0</v>
          </cell>
          <cell r="AM182">
            <v>55</v>
          </cell>
        </row>
        <row r="183">
          <cell r="W183">
            <v>109</v>
          </cell>
          <cell r="X183">
            <v>1</v>
          </cell>
          <cell r="Y183">
            <v>2</v>
          </cell>
          <cell r="Z183">
            <v>3</v>
          </cell>
          <cell r="AA183">
            <v>4</v>
          </cell>
          <cell r="AB183">
            <v>5</v>
          </cell>
          <cell r="AC183">
            <v>6</v>
          </cell>
          <cell r="AD183">
            <v>7</v>
          </cell>
          <cell r="AE183">
            <v>8</v>
          </cell>
          <cell r="AF183">
            <v>9</v>
          </cell>
          <cell r="AG183">
            <v>10</v>
          </cell>
          <cell r="AH183">
            <v>0</v>
          </cell>
          <cell r="AI183">
            <v>0</v>
          </cell>
          <cell r="AJ183">
            <v>0</v>
          </cell>
          <cell r="AK183">
            <v>0</v>
          </cell>
          <cell r="AL183">
            <v>0</v>
          </cell>
          <cell r="AM183">
            <v>55</v>
          </cell>
        </row>
        <row r="184">
          <cell r="W184">
            <v>110</v>
          </cell>
          <cell r="X184">
            <v>1</v>
          </cell>
          <cell r="Y184">
            <v>2</v>
          </cell>
          <cell r="Z184">
            <v>3</v>
          </cell>
          <cell r="AA184">
            <v>4</v>
          </cell>
          <cell r="AB184">
            <v>5</v>
          </cell>
          <cell r="AC184">
            <v>6</v>
          </cell>
          <cell r="AD184">
            <v>7</v>
          </cell>
          <cell r="AE184">
            <v>8</v>
          </cell>
          <cell r="AF184">
            <v>9</v>
          </cell>
          <cell r="AG184">
            <v>10</v>
          </cell>
          <cell r="AH184">
            <v>0</v>
          </cell>
          <cell r="AI184">
            <v>0</v>
          </cell>
          <cell r="AJ184">
            <v>0</v>
          </cell>
          <cell r="AK184">
            <v>0</v>
          </cell>
          <cell r="AL184">
            <v>0</v>
          </cell>
          <cell r="AM184">
            <v>55</v>
          </cell>
        </row>
        <row r="185">
          <cell r="W185">
            <v>111</v>
          </cell>
          <cell r="X185">
            <v>1</v>
          </cell>
          <cell r="Y185">
            <v>2</v>
          </cell>
          <cell r="Z185">
            <v>3</v>
          </cell>
          <cell r="AA185">
            <v>4</v>
          </cell>
          <cell r="AB185">
            <v>5</v>
          </cell>
          <cell r="AC185">
            <v>6</v>
          </cell>
          <cell r="AD185">
            <v>7</v>
          </cell>
          <cell r="AE185">
            <v>8</v>
          </cell>
          <cell r="AF185">
            <v>9</v>
          </cell>
          <cell r="AG185">
            <v>10</v>
          </cell>
          <cell r="AH185">
            <v>0</v>
          </cell>
          <cell r="AI185">
            <v>0</v>
          </cell>
          <cell r="AJ185">
            <v>0</v>
          </cell>
          <cell r="AK185">
            <v>0</v>
          </cell>
          <cell r="AL185">
            <v>0</v>
          </cell>
          <cell r="AM185">
            <v>55</v>
          </cell>
        </row>
        <row r="186">
          <cell r="W186">
            <v>112</v>
          </cell>
          <cell r="X186">
            <v>1</v>
          </cell>
          <cell r="Y186">
            <v>2</v>
          </cell>
          <cell r="Z186">
            <v>3</v>
          </cell>
          <cell r="AA186">
            <v>4</v>
          </cell>
          <cell r="AB186">
            <v>5</v>
          </cell>
          <cell r="AC186">
            <v>6</v>
          </cell>
          <cell r="AD186">
            <v>7</v>
          </cell>
          <cell r="AE186">
            <v>8</v>
          </cell>
          <cell r="AF186">
            <v>9</v>
          </cell>
          <cell r="AG186">
            <v>10</v>
          </cell>
          <cell r="AH186">
            <v>0</v>
          </cell>
          <cell r="AI186">
            <v>0</v>
          </cell>
          <cell r="AJ186">
            <v>0</v>
          </cell>
          <cell r="AK186">
            <v>0</v>
          </cell>
          <cell r="AL186">
            <v>0</v>
          </cell>
          <cell r="AM186">
            <v>55</v>
          </cell>
        </row>
        <row r="187">
          <cell r="W187">
            <v>113</v>
          </cell>
          <cell r="X187">
            <v>1</v>
          </cell>
          <cell r="Y187">
            <v>2</v>
          </cell>
          <cell r="Z187">
            <v>3</v>
          </cell>
          <cell r="AA187">
            <v>4</v>
          </cell>
          <cell r="AB187">
            <v>5</v>
          </cell>
          <cell r="AC187">
            <v>6</v>
          </cell>
          <cell r="AD187">
            <v>7</v>
          </cell>
          <cell r="AE187">
            <v>8</v>
          </cell>
          <cell r="AF187">
            <v>9</v>
          </cell>
          <cell r="AG187">
            <v>10</v>
          </cell>
          <cell r="AH187">
            <v>0</v>
          </cell>
          <cell r="AI187">
            <v>0</v>
          </cell>
          <cell r="AJ187">
            <v>0</v>
          </cell>
          <cell r="AK187">
            <v>0</v>
          </cell>
          <cell r="AL187">
            <v>0</v>
          </cell>
          <cell r="AM187">
            <v>55</v>
          </cell>
        </row>
        <row r="188">
          <cell r="W188">
            <v>114</v>
          </cell>
          <cell r="X188">
            <v>1</v>
          </cell>
          <cell r="Y188">
            <v>2</v>
          </cell>
          <cell r="Z188">
            <v>3</v>
          </cell>
          <cell r="AA188">
            <v>4</v>
          </cell>
          <cell r="AB188">
            <v>5</v>
          </cell>
          <cell r="AC188">
            <v>6</v>
          </cell>
          <cell r="AD188">
            <v>7</v>
          </cell>
          <cell r="AE188">
            <v>8</v>
          </cell>
          <cell r="AF188">
            <v>9</v>
          </cell>
          <cell r="AG188">
            <v>10</v>
          </cell>
          <cell r="AH188">
            <v>0</v>
          </cell>
          <cell r="AI188">
            <v>0</v>
          </cell>
          <cell r="AJ188">
            <v>0</v>
          </cell>
          <cell r="AK188">
            <v>0</v>
          </cell>
          <cell r="AL188">
            <v>0</v>
          </cell>
          <cell r="AM188">
            <v>55</v>
          </cell>
        </row>
        <row r="189">
          <cell r="W189">
            <v>115</v>
          </cell>
          <cell r="X189">
            <v>1</v>
          </cell>
          <cell r="Y189">
            <v>2</v>
          </cell>
          <cell r="Z189">
            <v>3</v>
          </cell>
          <cell r="AA189">
            <v>4</v>
          </cell>
          <cell r="AB189">
            <v>5</v>
          </cell>
          <cell r="AC189">
            <v>6</v>
          </cell>
          <cell r="AD189">
            <v>7</v>
          </cell>
          <cell r="AE189">
            <v>8</v>
          </cell>
          <cell r="AF189">
            <v>9</v>
          </cell>
          <cell r="AG189">
            <v>10</v>
          </cell>
          <cell r="AH189">
            <v>0</v>
          </cell>
          <cell r="AI189">
            <v>0</v>
          </cell>
          <cell r="AJ189">
            <v>0</v>
          </cell>
          <cell r="AK189">
            <v>0</v>
          </cell>
          <cell r="AL189">
            <v>0</v>
          </cell>
          <cell r="AM189">
            <v>55</v>
          </cell>
        </row>
        <row r="190">
          <cell r="W190">
            <v>116</v>
          </cell>
          <cell r="X190">
            <v>1</v>
          </cell>
          <cell r="Y190">
            <v>2</v>
          </cell>
          <cell r="Z190">
            <v>3</v>
          </cell>
          <cell r="AA190">
            <v>4</v>
          </cell>
          <cell r="AB190">
            <v>5</v>
          </cell>
          <cell r="AC190">
            <v>6</v>
          </cell>
          <cell r="AD190">
            <v>7</v>
          </cell>
          <cell r="AE190">
            <v>8</v>
          </cell>
          <cell r="AF190">
            <v>9</v>
          </cell>
          <cell r="AG190">
            <v>10</v>
          </cell>
          <cell r="AH190">
            <v>0</v>
          </cell>
          <cell r="AI190">
            <v>0</v>
          </cell>
          <cell r="AJ190">
            <v>0</v>
          </cell>
          <cell r="AK190">
            <v>0</v>
          </cell>
          <cell r="AL190">
            <v>0</v>
          </cell>
          <cell r="AM190">
            <v>55</v>
          </cell>
        </row>
        <row r="191">
          <cell r="W191">
            <v>117</v>
          </cell>
          <cell r="X191">
            <v>1</v>
          </cell>
          <cell r="Y191">
            <v>2</v>
          </cell>
          <cell r="Z191">
            <v>3</v>
          </cell>
          <cell r="AA191">
            <v>4</v>
          </cell>
          <cell r="AB191">
            <v>5</v>
          </cell>
          <cell r="AC191">
            <v>6</v>
          </cell>
          <cell r="AD191">
            <v>7</v>
          </cell>
          <cell r="AE191">
            <v>8</v>
          </cell>
          <cell r="AF191">
            <v>9</v>
          </cell>
          <cell r="AG191">
            <v>10</v>
          </cell>
          <cell r="AH191">
            <v>0</v>
          </cell>
          <cell r="AI191">
            <v>0</v>
          </cell>
          <cell r="AJ191">
            <v>0</v>
          </cell>
          <cell r="AK191">
            <v>0</v>
          </cell>
          <cell r="AL191">
            <v>0</v>
          </cell>
          <cell r="AM191">
            <v>55</v>
          </cell>
        </row>
        <row r="192">
          <cell r="W192">
            <v>118</v>
          </cell>
          <cell r="X192">
            <v>1</v>
          </cell>
          <cell r="Y192">
            <v>2</v>
          </cell>
          <cell r="Z192">
            <v>3</v>
          </cell>
          <cell r="AA192">
            <v>4</v>
          </cell>
          <cell r="AB192">
            <v>5</v>
          </cell>
          <cell r="AC192">
            <v>6</v>
          </cell>
          <cell r="AD192">
            <v>7</v>
          </cell>
          <cell r="AE192">
            <v>8</v>
          </cell>
          <cell r="AF192">
            <v>9</v>
          </cell>
          <cell r="AG192">
            <v>10</v>
          </cell>
          <cell r="AH192">
            <v>0</v>
          </cell>
          <cell r="AI192">
            <v>0</v>
          </cell>
          <cell r="AJ192">
            <v>0</v>
          </cell>
          <cell r="AK192">
            <v>0</v>
          </cell>
          <cell r="AL192">
            <v>0</v>
          </cell>
          <cell r="AM192">
            <v>55</v>
          </cell>
        </row>
        <row r="193">
          <cell r="W193">
            <v>119</v>
          </cell>
          <cell r="X193">
            <v>1</v>
          </cell>
          <cell r="Y193">
            <v>2</v>
          </cell>
          <cell r="Z193">
            <v>3</v>
          </cell>
          <cell r="AA193">
            <v>4</v>
          </cell>
          <cell r="AB193">
            <v>5</v>
          </cell>
          <cell r="AC193">
            <v>6</v>
          </cell>
          <cell r="AD193">
            <v>7</v>
          </cell>
          <cell r="AE193">
            <v>8</v>
          </cell>
          <cell r="AF193">
            <v>9</v>
          </cell>
          <cell r="AG193">
            <v>10</v>
          </cell>
          <cell r="AH193">
            <v>0</v>
          </cell>
          <cell r="AI193">
            <v>0</v>
          </cell>
          <cell r="AJ193">
            <v>0</v>
          </cell>
          <cell r="AK193">
            <v>0</v>
          </cell>
          <cell r="AL193">
            <v>0</v>
          </cell>
          <cell r="AM193">
            <v>55</v>
          </cell>
        </row>
        <row r="194">
          <cell r="W194">
            <v>120</v>
          </cell>
          <cell r="X194">
            <v>1</v>
          </cell>
          <cell r="Y194">
            <v>2</v>
          </cell>
          <cell r="Z194">
            <v>3</v>
          </cell>
          <cell r="AA194">
            <v>4</v>
          </cell>
          <cell r="AB194">
            <v>5</v>
          </cell>
          <cell r="AC194">
            <v>6</v>
          </cell>
          <cell r="AD194">
            <v>7</v>
          </cell>
          <cell r="AE194">
            <v>8</v>
          </cell>
          <cell r="AF194">
            <v>9</v>
          </cell>
          <cell r="AG194">
            <v>10</v>
          </cell>
          <cell r="AH194">
            <v>0</v>
          </cell>
          <cell r="AI194">
            <v>0</v>
          </cell>
          <cell r="AJ194">
            <v>0</v>
          </cell>
          <cell r="AK194">
            <v>0</v>
          </cell>
          <cell r="AL194">
            <v>0</v>
          </cell>
          <cell r="AM194">
            <v>55</v>
          </cell>
        </row>
        <row r="195">
          <cell r="W195">
            <v>121</v>
          </cell>
          <cell r="X195">
            <v>1</v>
          </cell>
          <cell r="Y195">
            <v>2</v>
          </cell>
          <cell r="Z195">
            <v>3</v>
          </cell>
          <cell r="AA195">
            <v>4</v>
          </cell>
          <cell r="AB195">
            <v>5</v>
          </cell>
          <cell r="AC195">
            <v>6</v>
          </cell>
          <cell r="AD195">
            <v>7</v>
          </cell>
          <cell r="AE195">
            <v>8</v>
          </cell>
          <cell r="AF195">
            <v>9</v>
          </cell>
          <cell r="AG195">
            <v>10</v>
          </cell>
          <cell r="AH195">
            <v>0</v>
          </cell>
          <cell r="AI195">
            <v>0</v>
          </cell>
          <cell r="AJ195">
            <v>0</v>
          </cell>
          <cell r="AK195">
            <v>0</v>
          </cell>
          <cell r="AL195">
            <v>0</v>
          </cell>
          <cell r="AM195">
            <v>55</v>
          </cell>
        </row>
        <row r="196">
          <cell r="W196">
            <v>122</v>
          </cell>
          <cell r="X196">
            <v>1</v>
          </cell>
          <cell r="Y196">
            <v>2</v>
          </cell>
          <cell r="Z196">
            <v>3</v>
          </cell>
          <cell r="AA196">
            <v>4</v>
          </cell>
          <cell r="AB196">
            <v>5</v>
          </cell>
          <cell r="AC196">
            <v>6</v>
          </cell>
          <cell r="AD196">
            <v>7</v>
          </cell>
          <cell r="AE196">
            <v>8</v>
          </cell>
          <cell r="AF196">
            <v>9</v>
          </cell>
          <cell r="AG196">
            <v>10</v>
          </cell>
          <cell r="AH196">
            <v>0</v>
          </cell>
          <cell r="AI196">
            <v>0</v>
          </cell>
          <cell r="AJ196">
            <v>0</v>
          </cell>
          <cell r="AK196">
            <v>0</v>
          </cell>
          <cell r="AL196">
            <v>0</v>
          </cell>
          <cell r="AM196">
            <v>55</v>
          </cell>
        </row>
        <row r="197">
          <cell r="W197">
            <v>123</v>
          </cell>
          <cell r="X197">
            <v>1</v>
          </cell>
          <cell r="Y197">
            <v>2</v>
          </cell>
          <cell r="Z197">
            <v>3</v>
          </cell>
          <cell r="AA197">
            <v>4</v>
          </cell>
          <cell r="AB197">
            <v>5</v>
          </cell>
          <cell r="AC197">
            <v>6</v>
          </cell>
          <cell r="AD197">
            <v>7</v>
          </cell>
          <cell r="AE197">
            <v>8</v>
          </cell>
          <cell r="AF197">
            <v>9</v>
          </cell>
          <cell r="AG197">
            <v>10</v>
          </cell>
          <cell r="AH197">
            <v>0</v>
          </cell>
          <cell r="AI197">
            <v>0</v>
          </cell>
          <cell r="AJ197">
            <v>0</v>
          </cell>
          <cell r="AK197">
            <v>0</v>
          </cell>
          <cell r="AL197">
            <v>0</v>
          </cell>
          <cell r="AM197">
            <v>55</v>
          </cell>
        </row>
        <row r="198">
          <cell r="W198">
            <v>124</v>
          </cell>
          <cell r="X198">
            <v>1</v>
          </cell>
          <cell r="Y198">
            <v>2</v>
          </cell>
          <cell r="Z198">
            <v>3</v>
          </cell>
          <cell r="AA198">
            <v>4</v>
          </cell>
          <cell r="AB198">
            <v>5</v>
          </cell>
          <cell r="AC198">
            <v>6</v>
          </cell>
          <cell r="AD198">
            <v>7</v>
          </cell>
          <cell r="AE198">
            <v>8</v>
          </cell>
          <cell r="AF198">
            <v>9</v>
          </cell>
          <cell r="AG198">
            <v>10</v>
          </cell>
          <cell r="AH198">
            <v>0</v>
          </cell>
          <cell r="AI198">
            <v>0</v>
          </cell>
          <cell r="AJ198">
            <v>0</v>
          </cell>
          <cell r="AK198">
            <v>0</v>
          </cell>
          <cell r="AL198">
            <v>0</v>
          </cell>
          <cell r="AM198">
            <v>55</v>
          </cell>
        </row>
        <row r="199">
          <cell r="W199">
            <v>125</v>
          </cell>
          <cell r="X199">
            <v>1</v>
          </cell>
          <cell r="Y199">
            <v>2</v>
          </cell>
          <cell r="Z199">
            <v>3</v>
          </cell>
          <cell r="AA199">
            <v>4</v>
          </cell>
          <cell r="AB199">
            <v>5</v>
          </cell>
          <cell r="AC199">
            <v>6</v>
          </cell>
          <cell r="AD199">
            <v>7</v>
          </cell>
          <cell r="AE199">
            <v>8</v>
          </cell>
          <cell r="AF199">
            <v>9</v>
          </cell>
          <cell r="AG199">
            <v>10</v>
          </cell>
          <cell r="AH199">
            <v>0</v>
          </cell>
          <cell r="AI199">
            <v>0</v>
          </cell>
          <cell r="AJ199">
            <v>0</v>
          </cell>
          <cell r="AK199">
            <v>0</v>
          </cell>
          <cell r="AL199">
            <v>0</v>
          </cell>
          <cell r="AM199">
            <v>55</v>
          </cell>
        </row>
        <row r="200">
          <cell r="W200">
            <v>126</v>
          </cell>
          <cell r="X200">
            <v>1</v>
          </cell>
          <cell r="Y200">
            <v>2</v>
          </cell>
          <cell r="Z200">
            <v>3</v>
          </cell>
          <cell r="AA200">
            <v>4</v>
          </cell>
          <cell r="AB200">
            <v>5</v>
          </cell>
          <cell r="AC200">
            <v>6</v>
          </cell>
          <cell r="AD200">
            <v>7</v>
          </cell>
          <cell r="AE200">
            <v>8</v>
          </cell>
          <cell r="AF200">
            <v>9</v>
          </cell>
          <cell r="AG200">
            <v>10</v>
          </cell>
          <cell r="AH200">
            <v>0</v>
          </cell>
          <cell r="AI200">
            <v>0</v>
          </cell>
          <cell r="AJ200">
            <v>0</v>
          </cell>
          <cell r="AK200">
            <v>0</v>
          </cell>
          <cell r="AL200">
            <v>0</v>
          </cell>
          <cell r="AM200">
            <v>55</v>
          </cell>
        </row>
        <row r="201">
          <cell r="W201">
            <v>127</v>
          </cell>
          <cell r="X201">
            <v>1</v>
          </cell>
          <cell r="Y201">
            <v>2</v>
          </cell>
          <cell r="Z201">
            <v>3</v>
          </cell>
          <cell r="AA201">
            <v>4</v>
          </cell>
          <cell r="AB201">
            <v>5</v>
          </cell>
          <cell r="AC201">
            <v>6</v>
          </cell>
          <cell r="AD201">
            <v>7</v>
          </cell>
          <cell r="AE201">
            <v>8</v>
          </cell>
          <cell r="AF201">
            <v>9</v>
          </cell>
          <cell r="AG201">
            <v>10</v>
          </cell>
          <cell r="AH201">
            <v>0</v>
          </cell>
          <cell r="AI201">
            <v>0</v>
          </cell>
          <cell r="AJ201">
            <v>0</v>
          </cell>
          <cell r="AK201">
            <v>0</v>
          </cell>
          <cell r="AL201">
            <v>0</v>
          </cell>
          <cell r="AM201">
            <v>55</v>
          </cell>
        </row>
        <row r="202">
          <cell r="W202">
            <v>128</v>
          </cell>
          <cell r="X202">
            <v>1</v>
          </cell>
          <cell r="Y202">
            <v>2</v>
          </cell>
          <cell r="Z202">
            <v>3</v>
          </cell>
          <cell r="AA202">
            <v>4</v>
          </cell>
          <cell r="AB202">
            <v>5</v>
          </cell>
          <cell r="AC202">
            <v>6</v>
          </cell>
          <cell r="AD202">
            <v>7</v>
          </cell>
          <cell r="AE202">
            <v>8</v>
          </cell>
          <cell r="AF202">
            <v>9</v>
          </cell>
          <cell r="AG202">
            <v>10</v>
          </cell>
          <cell r="AH202">
            <v>0</v>
          </cell>
          <cell r="AI202">
            <v>0</v>
          </cell>
          <cell r="AJ202">
            <v>0</v>
          </cell>
          <cell r="AK202">
            <v>0</v>
          </cell>
          <cell r="AL202">
            <v>0</v>
          </cell>
          <cell r="AM202">
            <v>55</v>
          </cell>
        </row>
        <row r="203">
          <cell r="W203">
            <v>129</v>
          </cell>
          <cell r="X203">
            <v>1</v>
          </cell>
          <cell r="Y203">
            <v>2</v>
          </cell>
          <cell r="Z203">
            <v>3</v>
          </cell>
          <cell r="AA203">
            <v>4</v>
          </cell>
          <cell r="AB203">
            <v>5</v>
          </cell>
          <cell r="AC203">
            <v>6</v>
          </cell>
          <cell r="AD203">
            <v>7</v>
          </cell>
          <cell r="AE203">
            <v>8</v>
          </cell>
          <cell r="AF203">
            <v>9</v>
          </cell>
          <cell r="AG203">
            <v>10</v>
          </cell>
          <cell r="AH203">
            <v>0</v>
          </cell>
          <cell r="AI203">
            <v>0</v>
          </cell>
          <cell r="AJ203">
            <v>0</v>
          </cell>
          <cell r="AK203">
            <v>0</v>
          </cell>
          <cell r="AL203">
            <v>0</v>
          </cell>
          <cell r="AM203">
            <v>55</v>
          </cell>
        </row>
        <row r="204">
          <cell r="W204">
            <v>130</v>
          </cell>
          <cell r="X204">
            <v>1</v>
          </cell>
          <cell r="Y204">
            <v>2</v>
          </cell>
          <cell r="Z204">
            <v>3</v>
          </cell>
          <cell r="AA204">
            <v>4</v>
          </cell>
          <cell r="AB204">
            <v>5</v>
          </cell>
          <cell r="AC204">
            <v>6</v>
          </cell>
          <cell r="AD204">
            <v>7</v>
          </cell>
          <cell r="AE204">
            <v>8</v>
          </cell>
          <cell r="AF204">
            <v>9</v>
          </cell>
          <cell r="AG204">
            <v>10</v>
          </cell>
          <cell r="AH204">
            <v>0</v>
          </cell>
          <cell r="AI204">
            <v>0</v>
          </cell>
          <cell r="AJ204">
            <v>0</v>
          </cell>
          <cell r="AK204">
            <v>0</v>
          </cell>
          <cell r="AL204">
            <v>0</v>
          </cell>
          <cell r="AM204">
            <v>55</v>
          </cell>
        </row>
        <row r="205">
          <cell r="W205">
            <v>131</v>
          </cell>
          <cell r="X205">
            <v>1</v>
          </cell>
          <cell r="Y205">
            <v>2</v>
          </cell>
          <cell r="Z205">
            <v>3</v>
          </cell>
          <cell r="AA205">
            <v>4</v>
          </cell>
          <cell r="AB205">
            <v>5</v>
          </cell>
          <cell r="AC205">
            <v>6</v>
          </cell>
          <cell r="AD205">
            <v>7</v>
          </cell>
          <cell r="AE205">
            <v>8</v>
          </cell>
          <cell r="AF205">
            <v>9</v>
          </cell>
          <cell r="AG205">
            <v>10</v>
          </cell>
          <cell r="AH205">
            <v>0</v>
          </cell>
          <cell r="AI205">
            <v>0</v>
          </cell>
          <cell r="AJ205">
            <v>0</v>
          </cell>
          <cell r="AK205">
            <v>0</v>
          </cell>
          <cell r="AL205">
            <v>0</v>
          </cell>
          <cell r="AM205">
            <v>55</v>
          </cell>
        </row>
        <row r="206">
          <cell r="W206">
            <v>132</v>
          </cell>
          <cell r="X206">
            <v>1</v>
          </cell>
          <cell r="Y206">
            <v>2</v>
          </cell>
          <cell r="Z206">
            <v>3</v>
          </cell>
          <cell r="AA206">
            <v>4</v>
          </cell>
          <cell r="AB206">
            <v>5</v>
          </cell>
          <cell r="AC206">
            <v>6</v>
          </cell>
          <cell r="AD206">
            <v>7</v>
          </cell>
          <cell r="AE206">
            <v>8</v>
          </cell>
          <cell r="AF206">
            <v>9</v>
          </cell>
          <cell r="AG206">
            <v>10</v>
          </cell>
          <cell r="AH206">
            <v>0</v>
          </cell>
          <cell r="AI206">
            <v>0</v>
          </cell>
          <cell r="AJ206">
            <v>0</v>
          </cell>
          <cell r="AK206">
            <v>0</v>
          </cell>
          <cell r="AL206">
            <v>0</v>
          </cell>
          <cell r="AM206">
            <v>55</v>
          </cell>
        </row>
        <row r="207">
          <cell r="W207">
            <v>133</v>
          </cell>
          <cell r="X207">
            <v>1</v>
          </cell>
          <cell r="Y207">
            <v>2</v>
          </cell>
          <cell r="Z207">
            <v>3</v>
          </cell>
          <cell r="AA207">
            <v>4</v>
          </cell>
          <cell r="AB207">
            <v>5</v>
          </cell>
          <cell r="AC207">
            <v>6</v>
          </cell>
          <cell r="AD207">
            <v>7</v>
          </cell>
          <cell r="AE207">
            <v>8</v>
          </cell>
          <cell r="AF207">
            <v>9</v>
          </cell>
          <cell r="AG207">
            <v>10</v>
          </cell>
          <cell r="AH207">
            <v>0</v>
          </cell>
          <cell r="AI207">
            <v>0</v>
          </cell>
          <cell r="AJ207">
            <v>0</v>
          </cell>
          <cell r="AK207">
            <v>0</v>
          </cell>
          <cell r="AL207">
            <v>0</v>
          </cell>
          <cell r="AM207">
            <v>55</v>
          </cell>
        </row>
        <row r="208">
          <cell r="W208">
            <v>134</v>
          </cell>
          <cell r="X208">
            <v>1</v>
          </cell>
          <cell r="Y208">
            <v>2</v>
          </cell>
          <cell r="Z208">
            <v>3</v>
          </cell>
          <cell r="AA208">
            <v>4</v>
          </cell>
          <cell r="AB208">
            <v>5</v>
          </cell>
          <cell r="AC208">
            <v>6</v>
          </cell>
          <cell r="AD208">
            <v>7</v>
          </cell>
          <cell r="AE208">
            <v>8</v>
          </cell>
          <cell r="AF208">
            <v>9</v>
          </cell>
          <cell r="AG208">
            <v>10</v>
          </cell>
          <cell r="AH208">
            <v>0</v>
          </cell>
          <cell r="AI208">
            <v>0</v>
          </cell>
          <cell r="AJ208">
            <v>0</v>
          </cell>
          <cell r="AK208">
            <v>0</v>
          </cell>
          <cell r="AL208">
            <v>0</v>
          </cell>
          <cell r="AM208">
            <v>55</v>
          </cell>
        </row>
        <row r="209">
          <cell r="W209">
            <v>135</v>
          </cell>
          <cell r="X209">
            <v>1</v>
          </cell>
          <cell r="Y209">
            <v>2</v>
          </cell>
          <cell r="Z209">
            <v>3</v>
          </cell>
          <cell r="AA209">
            <v>4</v>
          </cell>
          <cell r="AB209">
            <v>5</v>
          </cell>
          <cell r="AC209">
            <v>6</v>
          </cell>
          <cell r="AD209">
            <v>7</v>
          </cell>
          <cell r="AE209">
            <v>8</v>
          </cell>
          <cell r="AF209">
            <v>9</v>
          </cell>
          <cell r="AG209">
            <v>10</v>
          </cell>
          <cell r="AH209">
            <v>0</v>
          </cell>
          <cell r="AI209">
            <v>0</v>
          </cell>
          <cell r="AJ209">
            <v>0</v>
          </cell>
          <cell r="AK209">
            <v>0</v>
          </cell>
          <cell r="AL209">
            <v>0</v>
          </cell>
          <cell r="AM209">
            <v>55</v>
          </cell>
        </row>
        <row r="210">
          <cell r="W210">
            <v>136</v>
          </cell>
          <cell r="X210">
            <v>1</v>
          </cell>
          <cell r="Y210">
            <v>2</v>
          </cell>
          <cell r="Z210">
            <v>3</v>
          </cell>
          <cell r="AA210">
            <v>4</v>
          </cell>
          <cell r="AB210">
            <v>5</v>
          </cell>
          <cell r="AC210">
            <v>6</v>
          </cell>
          <cell r="AD210">
            <v>7</v>
          </cell>
          <cell r="AE210">
            <v>8</v>
          </cell>
          <cell r="AF210">
            <v>9</v>
          </cell>
          <cell r="AG210">
            <v>10</v>
          </cell>
          <cell r="AH210">
            <v>0</v>
          </cell>
          <cell r="AI210">
            <v>0</v>
          </cell>
          <cell r="AJ210">
            <v>0</v>
          </cell>
          <cell r="AK210">
            <v>0</v>
          </cell>
          <cell r="AL210">
            <v>0</v>
          </cell>
          <cell r="AM210">
            <v>55</v>
          </cell>
        </row>
        <row r="211">
          <cell r="W211">
            <v>137</v>
          </cell>
          <cell r="X211">
            <v>1</v>
          </cell>
          <cell r="Y211">
            <v>2</v>
          </cell>
          <cell r="Z211">
            <v>3</v>
          </cell>
          <cell r="AA211">
            <v>4</v>
          </cell>
          <cell r="AB211">
            <v>5</v>
          </cell>
          <cell r="AC211">
            <v>6</v>
          </cell>
          <cell r="AD211">
            <v>7</v>
          </cell>
          <cell r="AE211">
            <v>8</v>
          </cell>
          <cell r="AF211">
            <v>9</v>
          </cell>
          <cell r="AG211">
            <v>10</v>
          </cell>
          <cell r="AH211">
            <v>0</v>
          </cell>
          <cell r="AI211">
            <v>0</v>
          </cell>
          <cell r="AJ211">
            <v>0</v>
          </cell>
          <cell r="AK211">
            <v>0</v>
          </cell>
          <cell r="AL211">
            <v>0</v>
          </cell>
          <cell r="AM211">
            <v>55</v>
          </cell>
        </row>
        <row r="212">
          <cell r="W212">
            <v>138</v>
          </cell>
          <cell r="X212">
            <v>1</v>
          </cell>
          <cell r="Y212">
            <v>2</v>
          </cell>
          <cell r="Z212">
            <v>3</v>
          </cell>
          <cell r="AA212">
            <v>4</v>
          </cell>
          <cell r="AB212">
            <v>5</v>
          </cell>
          <cell r="AC212">
            <v>6</v>
          </cell>
          <cell r="AD212">
            <v>7</v>
          </cell>
          <cell r="AE212">
            <v>8</v>
          </cell>
          <cell r="AF212">
            <v>9</v>
          </cell>
          <cell r="AG212">
            <v>10</v>
          </cell>
          <cell r="AH212">
            <v>0</v>
          </cell>
          <cell r="AI212">
            <v>0</v>
          </cell>
          <cell r="AJ212">
            <v>0</v>
          </cell>
          <cell r="AK212">
            <v>0</v>
          </cell>
          <cell r="AL212">
            <v>0</v>
          </cell>
          <cell r="AM212">
            <v>55</v>
          </cell>
        </row>
        <row r="213">
          <cell r="W213">
            <v>139</v>
          </cell>
          <cell r="X213">
            <v>1</v>
          </cell>
          <cell r="Y213">
            <v>2</v>
          </cell>
          <cell r="Z213">
            <v>3</v>
          </cell>
          <cell r="AA213">
            <v>4</v>
          </cell>
          <cell r="AB213">
            <v>5</v>
          </cell>
          <cell r="AC213">
            <v>6</v>
          </cell>
          <cell r="AD213">
            <v>7</v>
          </cell>
          <cell r="AE213">
            <v>8</v>
          </cell>
          <cell r="AF213">
            <v>9</v>
          </cell>
          <cell r="AG213">
            <v>10</v>
          </cell>
          <cell r="AH213">
            <v>0</v>
          </cell>
          <cell r="AI213">
            <v>0</v>
          </cell>
          <cell r="AJ213">
            <v>0</v>
          </cell>
          <cell r="AK213">
            <v>0</v>
          </cell>
          <cell r="AL213">
            <v>0</v>
          </cell>
          <cell r="AM213">
            <v>55</v>
          </cell>
        </row>
        <row r="214">
          <cell r="W214">
            <v>140</v>
          </cell>
          <cell r="X214">
            <v>1</v>
          </cell>
          <cell r="Y214">
            <v>2</v>
          </cell>
          <cell r="Z214">
            <v>3</v>
          </cell>
          <cell r="AA214">
            <v>4</v>
          </cell>
          <cell r="AB214">
            <v>5</v>
          </cell>
          <cell r="AC214">
            <v>6</v>
          </cell>
          <cell r="AD214">
            <v>7</v>
          </cell>
          <cell r="AE214">
            <v>8</v>
          </cell>
          <cell r="AF214">
            <v>9</v>
          </cell>
          <cell r="AG214">
            <v>10</v>
          </cell>
          <cell r="AH214">
            <v>0</v>
          </cell>
          <cell r="AI214">
            <v>0</v>
          </cell>
          <cell r="AJ214">
            <v>0</v>
          </cell>
          <cell r="AK214">
            <v>0</v>
          </cell>
          <cell r="AL214">
            <v>0</v>
          </cell>
          <cell r="AM214">
            <v>55</v>
          </cell>
        </row>
        <row r="215">
          <cell r="W215">
            <v>141</v>
          </cell>
          <cell r="X215">
            <v>1</v>
          </cell>
          <cell r="Y215">
            <v>2</v>
          </cell>
          <cell r="Z215">
            <v>3</v>
          </cell>
          <cell r="AA215">
            <v>4</v>
          </cell>
          <cell r="AB215">
            <v>5</v>
          </cell>
          <cell r="AC215">
            <v>6</v>
          </cell>
          <cell r="AD215">
            <v>7</v>
          </cell>
          <cell r="AE215">
            <v>8</v>
          </cell>
          <cell r="AF215">
            <v>9</v>
          </cell>
          <cell r="AG215">
            <v>10</v>
          </cell>
          <cell r="AH215">
            <v>0</v>
          </cell>
          <cell r="AI215">
            <v>0</v>
          </cell>
          <cell r="AJ215">
            <v>0</v>
          </cell>
          <cell r="AK215">
            <v>0</v>
          </cell>
          <cell r="AL215">
            <v>0</v>
          </cell>
          <cell r="AM215">
            <v>55</v>
          </cell>
        </row>
        <row r="216">
          <cell r="W216">
            <v>142</v>
          </cell>
          <cell r="X216">
            <v>1</v>
          </cell>
          <cell r="Y216">
            <v>2</v>
          </cell>
          <cell r="Z216">
            <v>3</v>
          </cell>
          <cell r="AA216">
            <v>4</v>
          </cell>
          <cell r="AB216">
            <v>5</v>
          </cell>
          <cell r="AC216">
            <v>6</v>
          </cell>
          <cell r="AD216">
            <v>7</v>
          </cell>
          <cell r="AE216">
            <v>8</v>
          </cell>
          <cell r="AF216">
            <v>9</v>
          </cell>
          <cell r="AG216">
            <v>10</v>
          </cell>
          <cell r="AH216">
            <v>0</v>
          </cell>
          <cell r="AI216">
            <v>0</v>
          </cell>
          <cell r="AJ216">
            <v>0</v>
          </cell>
          <cell r="AK216">
            <v>0</v>
          </cell>
          <cell r="AL216">
            <v>0</v>
          </cell>
          <cell r="AM216">
            <v>55</v>
          </cell>
        </row>
        <row r="217">
          <cell r="W217">
            <v>143</v>
          </cell>
          <cell r="X217">
            <v>1</v>
          </cell>
          <cell r="Y217">
            <v>2</v>
          </cell>
          <cell r="Z217">
            <v>3</v>
          </cell>
          <cell r="AA217">
            <v>4</v>
          </cell>
          <cell r="AB217">
            <v>5</v>
          </cell>
          <cell r="AC217">
            <v>6</v>
          </cell>
          <cell r="AD217">
            <v>7</v>
          </cell>
          <cell r="AE217">
            <v>8</v>
          </cell>
          <cell r="AF217">
            <v>9</v>
          </cell>
          <cell r="AG217">
            <v>10</v>
          </cell>
          <cell r="AH217">
            <v>0</v>
          </cell>
          <cell r="AI217">
            <v>0</v>
          </cell>
          <cell r="AJ217">
            <v>0</v>
          </cell>
          <cell r="AK217">
            <v>0</v>
          </cell>
          <cell r="AL217">
            <v>0</v>
          </cell>
          <cell r="AM217">
            <v>55</v>
          </cell>
        </row>
        <row r="218">
          <cell r="W218">
            <v>144</v>
          </cell>
          <cell r="X218">
            <v>1</v>
          </cell>
          <cell r="Y218">
            <v>2</v>
          </cell>
          <cell r="Z218">
            <v>3</v>
          </cell>
          <cell r="AA218">
            <v>4</v>
          </cell>
          <cell r="AB218">
            <v>5</v>
          </cell>
          <cell r="AC218">
            <v>6</v>
          </cell>
          <cell r="AD218">
            <v>7</v>
          </cell>
          <cell r="AE218">
            <v>8</v>
          </cell>
          <cell r="AF218">
            <v>9</v>
          </cell>
          <cell r="AG218">
            <v>10</v>
          </cell>
          <cell r="AH218">
            <v>0</v>
          </cell>
          <cell r="AI218">
            <v>0</v>
          </cell>
          <cell r="AJ218">
            <v>0</v>
          </cell>
          <cell r="AK218">
            <v>0</v>
          </cell>
          <cell r="AL218">
            <v>0</v>
          </cell>
          <cell r="AM218">
            <v>55</v>
          </cell>
        </row>
        <row r="219">
          <cell r="W219">
            <v>145</v>
          </cell>
          <cell r="X219">
            <v>1</v>
          </cell>
          <cell r="Y219">
            <v>2</v>
          </cell>
          <cell r="Z219">
            <v>3</v>
          </cell>
          <cell r="AA219">
            <v>4</v>
          </cell>
          <cell r="AB219">
            <v>5</v>
          </cell>
          <cell r="AC219">
            <v>6</v>
          </cell>
          <cell r="AD219">
            <v>7</v>
          </cell>
          <cell r="AE219">
            <v>8</v>
          </cell>
          <cell r="AF219">
            <v>9</v>
          </cell>
          <cell r="AG219">
            <v>10</v>
          </cell>
          <cell r="AH219">
            <v>0</v>
          </cell>
          <cell r="AI219">
            <v>0</v>
          </cell>
          <cell r="AJ219">
            <v>0</v>
          </cell>
          <cell r="AK219">
            <v>0</v>
          </cell>
          <cell r="AL219">
            <v>0</v>
          </cell>
          <cell r="AM219">
            <v>55</v>
          </cell>
        </row>
        <row r="220">
          <cell r="W220">
            <v>146</v>
          </cell>
          <cell r="X220">
            <v>1</v>
          </cell>
          <cell r="Y220">
            <v>2</v>
          </cell>
          <cell r="Z220">
            <v>3</v>
          </cell>
          <cell r="AA220">
            <v>4</v>
          </cell>
          <cell r="AB220">
            <v>5</v>
          </cell>
          <cell r="AC220">
            <v>6</v>
          </cell>
          <cell r="AD220">
            <v>7</v>
          </cell>
          <cell r="AE220">
            <v>8</v>
          </cell>
          <cell r="AF220">
            <v>9</v>
          </cell>
          <cell r="AG220">
            <v>10</v>
          </cell>
          <cell r="AH220">
            <v>0</v>
          </cell>
          <cell r="AI220">
            <v>0</v>
          </cell>
          <cell r="AJ220">
            <v>0</v>
          </cell>
          <cell r="AK220">
            <v>0</v>
          </cell>
          <cell r="AL220">
            <v>0</v>
          </cell>
          <cell r="AM220">
            <v>55</v>
          </cell>
        </row>
        <row r="221">
          <cell r="W221">
            <v>147</v>
          </cell>
          <cell r="X221">
            <v>1</v>
          </cell>
          <cell r="Y221">
            <v>2</v>
          </cell>
          <cell r="Z221">
            <v>3</v>
          </cell>
          <cell r="AA221">
            <v>4</v>
          </cell>
          <cell r="AB221">
            <v>5</v>
          </cell>
          <cell r="AC221">
            <v>6</v>
          </cell>
          <cell r="AD221">
            <v>7</v>
          </cell>
          <cell r="AE221">
            <v>8</v>
          </cell>
          <cell r="AF221">
            <v>9</v>
          </cell>
          <cell r="AG221">
            <v>10</v>
          </cell>
          <cell r="AH221">
            <v>0</v>
          </cell>
          <cell r="AI221">
            <v>0</v>
          </cell>
          <cell r="AJ221">
            <v>0</v>
          </cell>
          <cell r="AK221">
            <v>0</v>
          </cell>
          <cell r="AL221">
            <v>0</v>
          </cell>
          <cell r="AM221">
            <v>55</v>
          </cell>
        </row>
        <row r="222">
          <cell r="W222">
            <v>148</v>
          </cell>
          <cell r="X222">
            <v>1</v>
          </cell>
          <cell r="Y222">
            <v>2</v>
          </cell>
          <cell r="Z222">
            <v>3</v>
          </cell>
          <cell r="AA222">
            <v>4</v>
          </cell>
          <cell r="AB222">
            <v>5</v>
          </cell>
          <cell r="AC222">
            <v>6</v>
          </cell>
          <cell r="AD222">
            <v>7</v>
          </cell>
          <cell r="AE222">
            <v>8</v>
          </cell>
          <cell r="AF222">
            <v>9</v>
          </cell>
          <cell r="AG222">
            <v>10</v>
          </cell>
          <cell r="AH222">
            <v>0</v>
          </cell>
          <cell r="AI222">
            <v>0</v>
          </cell>
          <cell r="AJ222">
            <v>0</v>
          </cell>
          <cell r="AK222">
            <v>0</v>
          </cell>
          <cell r="AL222">
            <v>0</v>
          </cell>
          <cell r="AM222">
            <v>55</v>
          </cell>
        </row>
        <row r="223">
          <cell r="W223">
            <v>149</v>
          </cell>
          <cell r="X223">
            <v>1</v>
          </cell>
          <cell r="Y223">
            <v>2</v>
          </cell>
          <cell r="Z223">
            <v>3</v>
          </cell>
          <cell r="AA223">
            <v>4</v>
          </cell>
          <cell r="AB223">
            <v>5</v>
          </cell>
          <cell r="AC223">
            <v>6</v>
          </cell>
          <cell r="AD223">
            <v>7</v>
          </cell>
          <cell r="AE223">
            <v>8</v>
          </cell>
          <cell r="AF223">
            <v>9</v>
          </cell>
          <cell r="AG223">
            <v>10</v>
          </cell>
          <cell r="AH223">
            <v>0</v>
          </cell>
          <cell r="AI223">
            <v>0</v>
          </cell>
          <cell r="AJ223">
            <v>0</v>
          </cell>
          <cell r="AK223">
            <v>0</v>
          </cell>
          <cell r="AL223">
            <v>0</v>
          </cell>
          <cell r="AM223">
            <v>55</v>
          </cell>
        </row>
        <row r="224">
          <cell r="W224">
            <v>150</v>
          </cell>
          <cell r="X224">
            <v>1</v>
          </cell>
          <cell r="Y224">
            <v>2</v>
          </cell>
          <cell r="Z224">
            <v>3</v>
          </cell>
          <cell r="AA224">
            <v>4</v>
          </cell>
          <cell r="AB224">
            <v>5</v>
          </cell>
          <cell r="AC224">
            <v>6</v>
          </cell>
          <cell r="AD224">
            <v>7</v>
          </cell>
          <cell r="AE224">
            <v>8</v>
          </cell>
          <cell r="AF224">
            <v>9</v>
          </cell>
          <cell r="AG224">
            <v>10</v>
          </cell>
          <cell r="AH224">
            <v>0</v>
          </cell>
          <cell r="AI224">
            <v>0</v>
          </cell>
          <cell r="AJ224">
            <v>0</v>
          </cell>
          <cell r="AK224">
            <v>0</v>
          </cell>
          <cell r="AL224">
            <v>0</v>
          </cell>
          <cell r="AM224">
            <v>55</v>
          </cell>
        </row>
      </sheetData>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row r="1">
          <cell r="B1">
            <v>0</v>
          </cell>
        </row>
      </sheetData>
      <sheetData sheetId="36"/>
      <sheetData sheetId="37"/>
      <sheetData sheetId="38"/>
      <sheetData sheetId="39"/>
      <sheetData sheetId="40"/>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valuation"/>
      <sheetName val="Summary"/>
      <sheetName val="Detail by Cost Center"/>
      <sheetName val="Sheet2"/>
    </sheetNames>
    <sheetDataSet>
      <sheetData sheetId="0"/>
      <sheetData sheetId="1" refreshError="1"/>
      <sheetData sheetId="2" refreshError="1"/>
      <sheetData sheetId="3"/>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irections"/>
      <sheetName val="Verification"/>
      <sheetName val="Budget Input"/>
      <sheetName val="Rev Edits"/>
      <sheetName val="Narrative"/>
      <sheetName val="Net to Gross"/>
      <sheetName val="Bud Team Report"/>
      <sheetName val="State rate incr form"/>
      <sheetName val="rate incr_curr yr"/>
      <sheetName val="Bud 14"/>
      <sheetName val="Compare CA Care"/>
      <sheetName val="rate incr_prior yr"/>
      <sheetName val="Cost Shift"/>
      <sheetName val="Bud Spread"/>
      <sheetName val="CA rates"/>
      <sheetName val="CA Calc_Proj"/>
      <sheetName val="CA Calc_Budget"/>
      <sheetName val="CA Calc_Budget Rate incr"/>
      <sheetName val="CA's"/>
      <sheetName val="Target to Bud w rate incr"/>
      <sheetName val="Phys IPOp Split"/>
      <sheetName val="Sheet3"/>
      <sheetName val="State Bi Mthly Report"/>
      <sheetName val="Assumptions"/>
      <sheetName val="Prog Rate Inc"/>
      <sheetName val="State"/>
      <sheetName val="State File"/>
      <sheetName val="Report 5"/>
      <sheetName val="Stats"/>
      <sheetName val="Historical"/>
    </sheetNames>
    <sheetDataSet>
      <sheetData sheetId="0"/>
      <sheetData sheetId="1"/>
      <sheetData sheetId="2">
        <row r="10">
          <cell r="C10" t="str">
            <v>REVENUE</v>
          </cell>
        </row>
        <row r="12">
          <cell r="C12" t="str">
            <v>Medicare:</v>
          </cell>
        </row>
        <row r="13">
          <cell r="C13" t="str">
            <v>Medicare IP DRG Revenue</v>
          </cell>
          <cell r="E13">
            <v>73977499</v>
          </cell>
          <cell r="F13">
            <v>0.42165786555785251</v>
          </cell>
          <cell r="H13">
            <v>82899005</v>
          </cell>
          <cell r="I13">
            <v>0.44324372667993378</v>
          </cell>
          <cell r="K13">
            <v>24509371</v>
          </cell>
          <cell r="L13">
            <v>0.50384129747130135</v>
          </cell>
          <cell r="N13">
            <v>74315730.816080868</v>
          </cell>
          <cell r="O13">
            <v>0.50384129747130135</v>
          </cell>
          <cell r="Q13">
            <v>71669592.598335013</v>
          </cell>
          <cell r="R13">
            <v>0.50384129747130135</v>
          </cell>
          <cell r="T13">
            <v>77692106.883745074</v>
          </cell>
          <cell r="U13">
            <v>0.50384129747130135</v>
          </cell>
        </row>
        <row r="14">
          <cell r="C14" t="str">
            <v>Medicare IP Rehab Revenue</v>
          </cell>
          <cell r="E14">
            <v>0</v>
          </cell>
          <cell r="F14">
            <v>0</v>
          </cell>
          <cell r="H14">
            <v>0</v>
          </cell>
          <cell r="I14">
            <v>0</v>
          </cell>
          <cell r="L14">
            <v>0</v>
          </cell>
          <cell r="N14">
            <v>0</v>
          </cell>
          <cell r="O14">
            <v>0</v>
          </cell>
          <cell r="Q14">
            <v>0</v>
          </cell>
          <cell r="R14">
            <v>0</v>
          </cell>
          <cell r="T14">
            <v>0</v>
          </cell>
          <cell r="U14">
            <v>0</v>
          </cell>
        </row>
        <row r="15">
          <cell r="C15" t="str">
            <v>Medicare IP Psych Revenue</v>
          </cell>
          <cell r="E15">
            <v>4746825</v>
          </cell>
          <cell r="F15">
            <v>2.7056011959483157E-2</v>
          </cell>
          <cell r="H15">
            <v>5461658</v>
          </cell>
          <cell r="I15">
            <v>2.9202348638216753E-2</v>
          </cell>
          <cell r="K15">
            <v>2046218</v>
          </cell>
          <cell r="L15">
            <v>4.2064283576642228E-2</v>
          </cell>
          <cell r="N15">
            <v>6204409.9817583794</v>
          </cell>
          <cell r="O15">
            <v>4.2064283576642228E-2</v>
          </cell>
          <cell r="Q15">
            <v>5983491.393042272</v>
          </cell>
          <cell r="R15">
            <v>4.2064283576642228E-2</v>
          </cell>
          <cell r="T15">
            <v>6486294.0612977417</v>
          </cell>
          <cell r="U15">
            <v>4.2064283576642228E-2</v>
          </cell>
        </row>
        <row r="16">
          <cell r="C16" t="str">
            <v>Medicare IP Swing Revenue</v>
          </cell>
          <cell r="E16">
            <v>1580457</v>
          </cell>
          <cell r="F16">
            <v>9.0083083942316972E-3</v>
          </cell>
          <cell r="H16">
            <v>597900</v>
          </cell>
          <cell r="I16">
            <v>3.1968468642287373E-3</v>
          </cell>
          <cell r="K16">
            <v>501152</v>
          </cell>
          <cell r="L16">
            <v>1.0302225785816275E-2</v>
          </cell>
          <cell r="N16">
            <v>1519560.7072062583</v>
          </cell>
          <cell r="O16">
            <v>1.0302225785816275E-2</v>
          </cell>
          <cell r="Q16">
            <v>1465454.1591394078</v>
          </cell>
          <cell r="R16">
            <v>1.0302225785816275E-2</v>
          </cell>
          <cell r="T16">
            <v>1588598.6934957495</v>
          </cell>
          <cell r="U16">
            <v>1.0302225785816275E-2</v>
          </cell>
        </row>
        <row r="17">
          <cell r="C17" t="str">
            <v>Medicare IP U&amp;C Revenue</v>
          </cell>
          <cell r="E17">
            <v>23730078</v>
          </cell>
          <cell r="F17">
            <v>0.1352569926566638</v>
          </cell>
          <cell r="H17">
            <v>23897605</v>
          </cell>
          <cell r="I17">
            <v>0.12777552033254222</v>
          </cell>
          <cell r="K17">
            <v>3464752</v>
          </cell>
          <cell r="L17">
            <v>0.52463905580620918</v>
          </cell>
          <cell r="N17">
            <v>10252355.300658928</v>
          </cell>
          <cell r="O17">
            <v>0.52463905580620918</v>
          </cell>
          <cell r="Q17">
            <v>10094245.877688723</v>
          </cell>
          <cell r="R17">
            <v>0.52463905580620918</v>
          </cell>
          <cell r="T17">
            <v>10942162.27329216</v>
          </cell>
          <cell r="U17">
            <v>0.52463905580620918</v>
          </cell>
        </row>
        <row r="18">
          <cell r="C18" t="str">
            <v>Medicare OP APC Revenue</v>
          </cell>
          <cell r="E18">
            <v>102981808</v>
          </cell>
          <cell r="F18">
            <v>0.39392432468649685</v>
          </cell>
          <cell r="H18">
            <v>84503200</v>
          </cell>
          <cell r="I18">
            <v>0.32084830507024364</v>
          </cell>
          <cell r="K18">
            <v>35338111</v>
          </cell>
          <cell r="L18">
            <v>0.42581626316109489</v>
          </cell>
          <cell r="N18">
            <v>103397838.5436696</v>
          </cell>
          <cell r="O18">
            <v>0.42581626316109489</v>
          </cell>
          <cell r="Q18">
            <v>103667789.02186321</v>
          </cell>
          <cell r="R18">
            <v>0.42581626316109489</v>
          </cell>
          <cell r="T18">
            <v>112375883.19409728</v>
          </cell>
          <cell r="U18">
            <v>0.42581626316109489</v>
          </cell>
        </row>
        <row r="19">
          <cell r="C19" t="str">
            <v>Medicare OP Fee Based Revenue</v>
          </cell>
          <cell r="E19">
            <v>0</v>
          </cell>
          <cell r="F19">
            <v>0</v>
          </cell>
          <cell r="H19">
            <v>14856126</v>
          </cell>
          <cell r="I19">
            <v>5.6406891656292049E-2</v>
          </cell>
          <cell r="L19">
            <v>0</v>
          </cell>
          <cell r="N19">
            <v>0</v>
          </cell>
          <cell r="O19">
            <v>0</v>
          </cell>
          <cell r="Q19">
            <v>0</v>
          </cell>
          <cell r="R19">
            <v>0</v>
          </cell>
          <cell r="T19">
            <v>0</v>
          </cell>
          <cell r="U19">
            <v>0</v>
          </cell>
        </row>
        <row r="20">
          <cell r="C20" t="str">
            <v>Medicare OP U&amp;C Revenue</v>
          </cell>
          <cell r="F20">
            <v>0</v>
          </cell>
          <cell r="I20">
            <v>0</v>
          </cell>
          <cell r="K20">
            <v>5090042</v>
          </cell>
          <cell r="L20">
            <v>0.33768787879692552</v>
          </cell>
          <cell r="N20">
            <v>15187633.578840213</v>
          </cell>
          <cell r="O20">
            <v>0.33768787879692552</v>
          </cell>
          <cell r="Q20">
            <v>16776972.048722187</v>
          </cell>
          <cell r="R20">
            <v>0.33768787879692552</v>
          </cell>
          <cell r="T20">
            <v>18186237.781859942</v>
          </cell>
          <cell r="U20">
            <v>0.33768787879692552</v>
          </cell>
        </row>
        <row r="21">
          <cell r="C21" t="str">
            <v xml:space="preserve">   TOTAL MEDICARE</v>
          </cell>
          <cell r="E21">
            <v>207016667</v>
          </cell>
          <cell r="F21">
            <v>0.46577484459947882</v>
          </cell>
          <cell r="H21">
            <v>212215494</v>
          </cell>
          <cell r="I21">
            <v>0.46195108873737045</v>
          </cell>
          <cell r="K21">
            <v>70949646</v>
          </cell>
          <cell r="L21">
            <v>0.46278124724845171</v>
          </cell>
          <cell r="N21">
            <v>210877528.92821428</v>
          </cell>
          <cell r="O21">
            <v>0.46363212512675006</v>
          </cell>
          <cell r="Q21">
            <v>209657545.09879079</v>
          </cell>
          <cell r="R21">
            <v>0.46116565274720878</v>
          </cell>
          <cell r="T21">
            <v>227271282.88778794</v>
          </cell>
          <cell r="U21">
            <v>0.46116652095362992</v>
          </cell>
        </row>
        <row r="23">
          <cell r="C23" t="str">
            <v>Medicaid:</v>
          </cell>
        </row>
        <row r="24">
          <cell r="C24" t="str">
            <v>Medicaid IP DRG Revenue</v>
          </cell>
          <cell r="E24">
            <v>23162590</v>
          </cell>
          <cell r="F24">
            <v>0.13202241752173399</v>
          </cell>
          <cell r="H24">
            <v>13895774</v>
          </cell>
          <cell r="I24">
            <v>7.4297811570381705E-2</v>
          </cell>
          <cell r="K24">
            <v>5174558</v>
          </cell>
          <cell r="L24">
            <v>0.10637384437815652</v>
          </cell>
          <cell r="N24">
            <v>15689960.359251888</v>
          </cell>
          <cell r="O24">
            <v>0.10637384437815652</v>
          </cell>
          <cell r="Q24">
            <v>15131292.587494606</v>
          </cell>
          <cell r="R24">
            <v>0.10637384437815652</v>
          </cell>
          <cell r="T24">
            <v>16402800.104994053</v>
          </cell>
          <cell r="U24">
            <v>0.10637384437815652</v>
          </cell>
        </row>
        <row r="25">
          <cell r="C25" t="str">
            <v>Medicaid IP Rehab Revenue</v>
          </cell>
          <cell r="E25">
            <v>0</v>
          </cell>
          <cell r="F25">
            <v>0</v>
          </cell>
          <cell r="H25">
            <v>0</v>
          </cell>
          <cell r="I25">
            <v>0</v>
          </cell>
          <cell r="L25">
            <v>0</v>
          </cell>
          <cell r="N25">
            <v>0</v>
          </cell>
          <cell r="O25">
            <v>0</v>
          </cell>
          <cell r="Q25">
            <v>0</v>
          </cell>
          <cell r="R25">
            <v>0</v>
          </cell>
          <cell r="T25">
            <v>0</v>
          </cell>
          <cell r="U25">
            <v>0</v>
          </cell>
        </row>
        <row r="26">
          <cell r="C26" t="str">
            <v>Medicaid IP Psych Revenue</v>
          </cell>
          <cell r="F26">
            <v>0</v>
          </cell>
          <cell r="H26">
            <v>4058984</v>
          </cell>
          <cell r="I26">
            <v>2.1702542686661008E-2</v>
          </cell>
          <cell r="K26">
            <v>1871994</v>
          </cell>
          <cell r="L26">
            <v>3.8482745469824227E-2</v>
          </cell>
          <cell r="N26">
            <v>5676139.2282698108</v>
          </cell>
          <cell r="O26">
            <v>3.8482745469824227E-2</v>
          </cell>
          <cell r="Q26">
            <v>5474030.619819968</v>
          </cell>
          <cell r="R26">
            <v>3.8482745469824227E-2</v>
          </cell>
          <cell r="T26">
            <v>5934022.4575216342</v>
          </cell>
          <cell r="U26">
            <v>3.8482745469824227E-2</v>
          </cell>
        </row>
        <row r="27">
          <cell r="C27" t="str">
            <v>Medicaid IP U&amp;C Revenue</v>
          </cell>
          <cell r="F27">
            <v>0</v>
          </cell>
          <cell r="I27">
            <v>0</v>
          </cell>
          <cell r="K27">
            <v>1093718</v>
          </cell>
          <cell r="L27">
            <v>0.16561277079521289</v>
          </cell>
          <cell r="N27">
            <v>3236360.2170447065</v>
          </cell>
          <cell r="O27">
            <v>0.16561277079521289</v>
          </cell>
          <cell r="Q27">
            <v>3186449.8275356945</v>
          </cell>
          <cell r="R27">
            <v>0.16561277079521289</v>
          </cell>
          <cell r="T27">
            <v>3454111.5315672099</v>
          </cell>
          <cell r="U27">
            <v>0.16561277079521289</v>
          </cell>
        </row>
        <row r="28">
          <cell r="C28" t="str">
            <v>Medicaid OP Revenue</v>
          </cell>
          <cell r="E28">
            <v>38233235</v>
          </cell>
          <cell r="F28">
            <v>0.14624914410082152</v>
          </cell>
          <cell r="H28">
            <v>32629260</v>
          </cell>
          <cell r="I28">
            <v>0.12388930557299957</v>
          </cell>
          <cell r="K28">
            <v>12893112</v>
          </cell>
          <cell r="L28">
            <v>0.15535909014371116</v>
          </cell>
          <cell r="N28">
            <v>37724707.834593907</v>
          </cell>
          <cell r="O28">
            <v>0.15535909014371116</v>
          </cell>
          <cell r="Q28">
            <v>37823199.28338141</v>
          </cell>
          <cell r="R28">
            <v>0.15535909014371113</v>
          </cell>
          <cell r="T28">
            <v>41000347.984656401</v>
          </cell>
          <cell r="U28">
            <v>0.15535909014371116</v>
          </cell>
        </row>
        <row r="29">
          <cell r="C29" t="str">
            <v>Medicaid OP Fee Based Revenue</v>
          </cell>
          <cell r="F29">
            <v>0</v>
          </cell>
          <cell r="H29">
            <v>7068664</v>
          </cell>
          <cell r="I29">
            <v>2.6838851824677035E-2</v>
          </cell>
          <cell r="L29">
            <v>0</v>
          </cell>
          <cell r="N29">
            <v>0</v>
          </cell>
          <cell r="O29">
            <v>0</v>
          </cell>
          <cell r="Q29">
            <v>0</v>
          </cell>
          <cell r="R29">
            <v>0</v>
          </cell>
          <cell r="T29">
            <v>0</v>
          </cell>
          <cell r="U29">
            <v>0</v>
          </cell>
        </row>
        <row r="30">
          <cell r="C30" t="str">
            <v>Medicaid OP U&amp;C Revenue</v>
          </cell>
          <cell r="E30">
            <v>10525220</v>
          </cell>
          <cell r="F30">
            <v>4.0260899096632781E-2</v>
          </cell>
          <cell r="H30">
            <v>10455466</v>
          </cell>
          <cell r="I30">
            <v>3.9698124388420318E-2</v>
          </cell>
          <cell r="K30">
            <v>2760258</v>
          </cell>
          <cell r="L30">
            <v>0.18312337480756427</v>
          </cell>
          <cell r="N30">
            <v>8236039.5232617594</v>
          </cell>
          <cell r="O30">
            <v>0.18312337480756427</v>
          </cell>
          <cell r="Q30">
            <v>9097915.3636181802</v>
          </cell>
          <cell r="R30">
            <v>0.1831233748075643</v>
          </cell>
          <cell r="T30">
            <v>9862140.2981117163</v>
          </cell>
          <cell r="U30">
            <v>0.18312337480756427</v>
          </cell>
        </row>
        <row r="31">
          <cell r="C31" t="str">
            <v>Medicaid Level II Revenue</v>
          </cell>
          <cell r="F31">
            <v>0</v>
          </cell>
          <cell r="H31">
            <v>2731146</v>
          </cell>
          <cell r="I31">
            <v>1.46028692521339E-2</v>
          </cell>
          <cell r="K31">
            <v>563698</v>
          </cell>
          <cell r="L31">
            <v>1.1587989414415313E-2</v>
          </cell>
          <cell r="N31">
            <v>1709208.6463403387</v>
          </cell>
          <cell r="O31">
            <v>1.1587989414415313E-2</v>
          </cell>
          <cell r="Q31">
            <v>1648349.3602710674</v>
          </cell>
          <cell r="R31">
            <v>1.1587989414415313E-2</v>
          </cell>
          <cell r="T31">
            <v>1786862.8805754883</v>
          </cell>
          <cell r="U31">
            <v>1.1587989414415313E-2</v>
          </cell>
        </row>
        <row r="32">
          <cell r="C32" t="str">
            <v>Catamount IP Revenue</v>
          </cell>
          <cell r="E32">
            <v>2760989</v>
          </cell>
          <cell r="F32">
            <v>1.5737119317438802E-2</v>
          </cell>
          <cell r="H32">
            <v>3270131</v>
          </cell>
          <cell r="I32">
            <v>1.748470987283356E-2</v>
          </cell>
          <cell r="K32">
            <v>639019</v>
          </cell>
          <cell r="L32">
            <v>1.3136369842735399E-2</v>
          </cell>
          <cell r="N32">
            <v>1937592.11488378</v>
          </cell>
          <cell r="O32">
            <v>1.3136369842735399E-2</v>
          </cell>
          <cell r="Q32">
            <v>1868600.8462883623</v>
          </cell>
          <cell r="R32">
            <v>1.3136369842735399E-2</v>
          </cell>
          <cell r="T32">
            <v>2025622.4628834375</v>
          </cell>
          <cell r="U32">
            <v>1.3136369842735399E-2</v>
          </cell>
        </row>
        <row r="33">
          <cell r="C33" t="str">
            <v>Catamount OP Revenue</v>
          </cell>
          <cell r="E33">
            <v>6050347</v>
          </cell>
          <cell r="F33">
            <v>2.3143688214271516E-2</v>
          </cell>
          <cell r="H33">
            <v>6343118</v>
          </cell>
          <cell r="I33">
            <v>2.4084042487864998E-2</v>
          </cell>
          <cell r="K33">
            <v>1682298</v>
          </cell>
          <cell r="L33">
            <v>2.0271311273072395E-2</v>
          </cell>
          <cell r="N33">
            <v>4922333.7655580482</v>
          </cell>
          <cell r="O33">
            <v>2.0271311273072395E-2</v>
          </cell>
          <cell r="Q33">
            <v>4935184.966052725</v>
          </cell>
          <cell r="R33">
            <v>2.0271311273072395E-2</v>
          </cell>
          <cell r="T33">
            <v>5349740.4981738683</v>
          </cell>
          <cell r="U33">
            <v>2.0271311273072395E-2</v>
          </cell>
        </row>
        <row r="34">
          <cell r="C34" t="str">
            <v>Catamount IP Physician Revenue</v>
          </cell>
          <cell r="K34">
            <v>72448</v>
          </cell>
          <cell r="L34">
            <v>1.0970208059638392E-2</v>
          </cell>
          <cell r="N34">
            <v>214376.8549154854</v>
          </cell>
          <cell r="O34">
            <v>1.0970208059638392E-2</v>
          </cell>
          <cell r="Q34">
            <v>211070.78525296832</v>
          </cell>
          <cell r="R34">
            <v>1.0970208059638392E-2</v>
          </cell>
          <cell r="T34">
            <v>228800.72581687529</v>
          </cell>
          <cell r="U34">
            <v>1.0970208059638392E-2</v>
          </cell>
        </row>
        <row r="35">
          <cell r="C35" t="str">
            <v>Catamount OP Physician Revenue</v>
          </cell>
          <cell r="K35">
            <v>379863</v>
          </cell>
          <cell r="L35">
            <v>2.5201192977078877E-2</v>
          </cell>
          <cell r="N35">
            <v>1133432.7013724013</v>
          </cell>
          <cell r="O35">
            <v>2.5201192977078877E-2</v>
          </cell>
          <cell r="Q35">
            <v>1252042.8973560054</v>
          </cell>
          <cell r="R35">
            <v>2.520119297707888E-2</v>
          </cell>
          <cell r="T35">
            <v>1357214.506782196</v>
          </cell>
          <cell r="U35">
            <v>2.5201192977078877E-2</v>
          </cell>
        </row>
        <row r="36">
          <cell r="C36" t="str">
            <v xml:space="preserve">   TOTAL MEDICAID</v>
          </cell>
          <cell r="E36">
            <v>80732381</v>
          </cell>
          <cell r="F36">
            <v>0.18164292160312348</v>
          </cell>
          <cell r="H36">
            <v>80452543</v>
          </cell>
          <cell r="I36">
            <v>0.17512924777556588</v>
          </cell>
          <cell r="K36">
            <v>27130966</v>
          </cell>
          <cell r="L36">
            <v>0.1769663838003552</v>
          </cell>
          <cell r="N36">
            <v>80480151.245492131</v>
          </cell>
          <cell r="O36">
            <v>0.17694243546059246</v>
          </cell>
          <cell r="Q36">
            <v>80628136.537071005</v>
          </cell>
          <cell r="R36">
            <v>0.17735077074564046</v>
          </cell>
          <cell r="T36">
            <v>87401663.451082885</v>
          </cell>
          <cell r="U36">
            <v>0.17735069977669293</v>
          </cell>
        </row>
        <row r="38">
          <cell r="C38" t="str">
            <v>Commercial &amp; Self:</v>
          </cell>
        </row>
        <row r="39">
          <cell r="C39" t="str">
            <v>Blue Cross IP Revenue</v>
          </cell>
          <cell r="E39">
            <v>17094911</v>
          </cell>
          <cell r="F39">
            <v>9.7437785564519486E-2</v>
          </cell>
          <cell r="H39">
            <v>20491874</v>
          </cell>
          <cell r="I39">
            <v>0.10956578548096738</v>
          </cell>
          <cell r="K39">
            <v>5497394</v>
          </cell>
          <cell r="L39">
            <v>0.1130104124528919</v>
          </cell>
          <cell r="N39">
            <v>16668842.815017086</v>
          </cell>
          <cell r="O39">
            <v>0.1130104124528919</v>
          </cell>
          <cell r="Q39">
            <v>16075320.265564194</v>
          </cell>
          <cell r="R39">
            <v>0.1130104124528919</v>
          </cell>
          <cell r="T39">
            <v>17426155.988664862</v>
          </cell>
          <cell r="U39">
            <v>0.11301041245289188</v>
          </cell>
        </row>
        <row r="40">
          <cell r="C40" t="str">
            <v>Blue Cross IP Psych Revenue</v>
          </cell>
          <cell r="F40">
            <v>0</v>
          </cell>
          <cell r="H40">
            <v>338345</v>
          </cell>
          <cell r="I40">
            <v>1.8090602981727247E-3</v>
          </cell>
          <cell r="K40">
            <v>152516</v>
          </cell>
          <cell r="L40">
            <v>3.1352848396286057E-3</v>
          </cell>
          <cell r="N40">
            <v>462449.15877871326</v>
          </cell>
          <cell r="O40">
            <v>3.1352848396286057E-3</v>
          </cell>
          <cell r="Q40">
            <v>445982.86854149227</v>
          </cell>
          <cell r="R40">
            <v>3.1352848396286057E-3</v>
          </cell>
          <cell r="T40">
            <v>483459.54588068638</v>
          </cell>
          <cell r="U40">
            <v>3.1352848396286057E-3</v>
          </cell>
        </row>
        <row r="41">
          <cell r="C41" t="str">
            <v>Blue Cross OP Revenue</v>
          </cell>
          <cell r="E41">
            <v>48226857</v>
          </cell>
          <cell r="F41">
            <v>0.18447658323766516</v>
          </cell>
          <cell r="H41">
            <v>53969859</v>
          </cell>
          <cell r="I41">
            <v>0.20491694734672808</v>
          </cell>
          <cell r="K41">
            <v>17364333</v>
          </cell>
          <cell r="L41">
            <v>0.20923629421914727</v>
          </cell>
          <cell r="N41">
            <v>50807313.949308552</v>
          </cell>
          <cell r="O41">
            <v>0.20923629421914727</v>
          </cell>
          <cell r="Q41">
            <v>50939961.390391722</v>
          </cell>
          <cell r="R41">
            <v>0.20923629421914727</v>
          </cell>
          <cell r="T41">
            <v>55218918.095294029</v>
          </cell>
          <cell r="U41">
            <v>0.20923629421914727</v>
          </cell>
        </row>
        <row r="42">
          <cell r="C42" t="str">
            <v>Blue Shield IP Revenue</v>
          </cell>
          <cell r="E42">
            <v>3012018</v>
          </cell>
          <cell r="F42">
            <v>1.7167937522486829E-2</v>
          </cell>
          <cell r="H42">
            <v>3043980</v>
          </cell>
          <cell r="I42">
            <v>1.6275527542691071E-2</v>
          </cell>
          <cell r="K42">
            <v>864959</v>
          </cell>
          <cell r="L42">
            <v>0.13097366653402115</v>
          </cell>
          <cell r="N42">
            <v>2559452.1594915437</v>
          </cell>
          <cell r="O42">
            <v>1.7352418965580589E-2</v>
          </cell>
          <cell r="Q42">
            <v>2519980.8875555187</v>
          </cell>
          <cell r="R42">
            <v>1.771560844645223E-2</v>
          </cell>
          <cell r="T42">
            <v>2731659.2176711382</v>
          </cell>
          <cell r="U42">
            <v>1.7715090756134762E-2</v>
          </cell>
        </row>
        <row r="43">
          <cell r="C43" t="str">
            <v>Blue Shield OP Revenue</v>
          </cell>
          <cell r="E43">
            <v>8497275</v>
          </cell>
          <cell r="F43">
            <v>3.2503637108900363E-2</v>
          </cell>
          <cell r="H43">
            <v>10042855</v>
          </cell>
          <cell r="I43">
            <v>3.8131490935446488E-2</v>
          </cell>
          <cell r="K43">
            <v>3433081</v>
          </cell>
          <cell r="L43">
            <v>0.22776036830895069</v>
          </cell>
          <cell r="N43">
            <v>10243604.33066728</v>
          </cell>
          <cell r="O43">
            <v>0.22776036830895069</v>
          </cell>
          <cell r="Q43">
            <v>11315565.564684775</v>
          </cell>
          <cell r="R43">
            <v>0.22776036830895069</v>
          </cell>
          <cell r="T43">
            <v>12266073.126780784</v>
          </cell>
          <cell r="U43">
            <v>0.22776036830895069</v>
          </cell>
        </row>
        <row r="44">
          <cell r="C44" t="str">
            <v>M'care HMO IP Revenue</v>
          </cell>
          <cell r="E44">
            <v>4897121</v>
          </cell>
          <cell r="F44">
            <v>2.7912670962809059E-2</v>
          </cell>
          <cell r="H44">
            <v>5508728</v>
          </cell>
          <cell r="I44">
            <v>2.9454022131943543E-2</v>
          </cell>
          <cell r="K44">
            <v>1800590</v>
          </cell>
          <cell r="L44">
            <v>3.7014887155359902E-2</v>
          </cell>
          <cell r="N44">
            <v>5459632.6339883246</v>
          </cell>
          <cell r="O44">
            <v>3.7014887155359902E-2</v>
          </cell>
          <cell r="Q44">
            <v>5265233.1117202491</v>
          </cell>
          <cell r="R44">
            <v>3.7014887155359902E-2</v>
          </cell>
          <cell r="T44">
            <v>5707679.3498210358</v>
          </cell>
          <cell r="U44">
            <v>3.7014887155359902E-2</v>
          </cell>
        </row>
        <row r="45">
          <cell r="C45" t="str">
            <v>M'care HMO IP U&amp;C Revenue</v>
          </cell>
          <cell r="F45">
            <v>0</v>
          </cell>
          <cell r="I45">
            <v>0</v>
          </cell>
          <cell r="K45">
            <v>272282</v>
          </cell>
          <cell r="L45">
            <v>4.1229436159651897E-2</v>
          </cell>
          <cell r="N45">
            <v>805694.55071359046</v>
          </cell>
          <cell r="O45">
            <v>4.1229436159651897E-2</v>
          </cell>
          <cell r="Q45">
            <v>793269.31799702847</v>
          </cell>
          <cell r="R45">
            <v>4.1229436159651897E-2</v>
          </cell>
          <cell r="T45">
            <v>859903.92042389628</v>
          </cell>
          <cell r="U45">
            <v>4.1229436159651897E-2</v>
          </cell>
        </row>
        <row r="46">
          <cell r="C46" t="str">
            <v>M'care HMO OP Revenue</v>
          </cell>
          <cell r="E46">
            <v>6355541</v>
          </cell>
          <cell r="F46">
            <v>2.4311111302710308E-2</v>
          </cell>
          <cell r="H46">
            <v>5631031</v>
          </cell>
          <cell r="I46">
            <v>2.1380335326330824E-2</v>
          </cell>
          <cell r="K46">
            <v>2114384</v>
          </cell>
          <cell r="L46">
            <v>2.5477850068658409E-2</v>
          </cell>
          <cell r="N46">
            <v>6186599.3757085176</v>
          </cell>
          <cell r="O46">
            <v>2.5477850068658409E-2</v>
          </cell>
          <cell r="Q46">
            <v>6202751.3135380447</v>
          </cell>
          <cell r="R46">
            <v>2.5477850068658412E-2</v>
          </cell>
          <cell r="T46">
            <v>6723782.4175567329</v>
          </cell>
          <cell r="U46">
            <v>2.5477850068658409E-2</v>
          </cell>
        </row>
        <row r="47">
          <cell r="C47" t="str">
            <v>M'care HMO OP U&amp;C Revenue</v>
          </cell>
          <cell r="E47">
            <v>1506905</v>
          </cell>
          <cell r="F47">
            <v>5.7641883165588381E-3</v>
          </cell>
          <cell r="H47">
            <v>1620239</v>
          </cell>
          <cell r="I47">
            <v>6.151849124751565E-3</v>
          </cell>
          <cell r="K47">
            <v>312265</v>
          </cell>
          <cell r="L47">
            <v>2.0716549190069936E-2</v>
          </cell>
          <cell r="N47">
            <v>931734.23706455459</v>
          </cell>
          <cell r="O47">
            <v>2.0716549190069936E-2</v>
          </cell>
          <cell r="Q47">
            <v>1029237.3180406437</v>
          </cell>
          <cell r="R47">
            <v>2.0716549190069936E-2</v>
          </cell>
          <cell r="T47">
            <v>1115693.2577280295</v>
          </cell>
          <cell r="U47">
            <v>2.0716549190069936E-2</v>
          </cell>
        </row>
        <row r="48">
          <cell r="C48" t="str">
            <v>Pace VT IP Revenue</v>
          </cell>
          <cell r="E48">
            <v>530963</v>
          </cell>
          <cell r="F48">
            <v>3.0263894872979424E-3</v>
          </cell>
          <cell r="H48">
            <v>10441</v>
          </cell>
          <cell r="I48">
            <v>5.5825854004703538E-5</v>
          </cell>
          <cell r="K48">
            <v>1663</v>
          </cell>
          <cell r="L48">
            <v>3.4186437411828079E-5</v>
          </cell>
          <cell r="N48">
            <v>5042.4411278095422</v>
          </cell>
          <cell r="O48">
            <v>3.4186437411828079E-5</v>
          </cell>
          <cell r="Q48">
            <v>4862.8964199461152</v>
          </cell>
          <cell r="R48">
            <v>3.4186437411828079E-5</v>
          </cell>
          <cell r="T48">
            <v>5271.5336410578657</v>
          </cell>
          <cell r="U48">
            <v>3.4186437411828079E-5</v>
          </cell>
        </row>
        <row r="49">
          <cell r="C49" t="str">
            <v>Pace VT OP Revenue</v>
          </cell>
          <cell r="E49">
            <v>676304</v>
          </cell>
          <cell r="F49">
            <v>2.5869869800962957E-3</v>
          </cell>
          <cell r="H49">
            <v>7192</v>
          </cell>
          <cell r="I49">
            <v>2.7307143517230023E-5</v>
          </cell>
          <cell r="L49">
            <v>0</v>
          </cell>
          <cell r="N49">
            <v>0</v>
          </cell>
          <cell r="O49">
            <v>0</v>
          </cell>
          <cell r="Q49">
            <v>0</v>
          </cell>
          <cell r="R49">
            <v>0</v>
          </cell>
          <cell r="T49">
            <v>0</v>
          </cell>
          <cell r="U49">
            <v>0</v>
          </cell>
        </row>
        <row r="50">
          <cell r="C50" t="str">
            <v>Commercial IP Revenue</v>
          </cell>
          <cell r="E50">
            <v>13309288</v>
          </cell>
          <cell r="F50">
            <v>7.5860444676221619E-2</v>
          </cell>
          <cell r="H50">
            <v>14604464</v>
          </cell>
          <cell r="I50">
            <v>7.8087029506843084E-2</v>
          </cell>
          <cell r="K50">
            <v>3186898</v>
          </cell>
          <cell r="L50">
            <v>6.551334276300666E-2</v>
          </cell>
          <cell r="N50">
            <v>9663106.1607540436</v>
          </cell>
          <cell r="O50">
            <v>6.551334276300666E-2</v>
          </cell>
          <cell r="Q50">
            <v>9319034.8015234116</v>
          </cell>
          <cell r="R50">
            <v>6.551334276300666E-2</v>
          </cell>
          <cell r="T50">
            <v>10102128.693698155</v>
          </cell>
          <cell r="U50">
            <v>6.551334276300666E-2</v>
          </cell>
        </row>
        <row r="51">
          <cell r="C51" t="str">
            <v>Commercial OP Revenue</v>
          </cell>
          <cell r="E51">
            <v>34684053</v>
          </cell>
          <cell r="F51">
            <v>0.1326728712649487</v>
          </cell>
          <cell r="H51">
            <v>32841434</v>
          </cell>
          <cell r="I51">
            <v>0.12469490427553361</v>
          </cell>
          <cell r="K51">
            <v>6168639</v>
          </cell>
          <cell r="L51">
            <v>7.4330707936533263E-2</v>
          </cell>
          <cell r="N51">
            <v>18049180.369493533</v>
          </cell>
          <cell r="O51">
            <v>7.4330707936533263E-2</v>
          </cell>
          <cell r="Q51">
            <v>18096303.065096978</v>
          </cell>
          <cell r="R51">
            <v>7.4330707936533263E-2</v>
          </cell>
          <cell r="T51">
            <v>19616392.504131109</v>
          </cell>
          <cell r="U51">
            <v>7.4330707936533263E-2</v>
          </cell>
        </row>
        <row r="52">
          <cell r="C52" t="str">
            <v>Commercial IP Physician Revenue</v>
          </cell>
          <cell r="K52">
            <v>464865</v>
          </cell>
          <cell r="L52">
            <v>7.0390704638413779E-2</v>
          </cell>
          <cell r="N52">
            <v>1375556.2149443342</v>
          </cell>
          <cell r="O52">
            <v>7.0390704638413779E-2</v>
          </cell>
          <cell r="Q52">
            <v>1354342.7090688648</v>
          </cell>
          <cell r="R52">
            <v>7.0390704638413779E-2</v>
          </cell>
          <cell r="T52">
            <v>1468107.4619984229</v>
          </cell>
          <cell r="U52">
            <v>7.0390704638413779E-2</v>
          </cell>
        </row>
        <row r="53">
          <cell r="C53" t="str">
            <v>Commercial OP Physician Revenue</v>
          </cell>
          <cell r="K53">
            <v>1223712</v>
          </cell>
          <cell r="L53">
            <v>8.1184538268710429E-2</v>
          </cell>
          <cell r="N53">
            <v>3651303.7538844901</v>
          </cell>
          <cell r="O53">
            <v>8.1184538268710429E-2</v>
          </cell>
          <cell r="Q53">
            <v>4033401.299966862</v>
          </cell>
          <cell r="R53">
            <v>8.1184538268710429E-2</v>
          </cell>
          <cell r="T53">
            <v>4372207.0286483672</v>
          </cell>
          <cell r="U53">
            <v>8.1184538268710416E-2</v>
          </cell>
        </row>
        <row r="54">
          <cell r="C54" t="str">
            <v>CDPHP IP Revenue</v>
          </cell>
          <cell r="K54">
            <v>157904</v>
          </cell>
          <cell r="L54">
            <v>3.246046429992364E-3</v>
          </cell>
          <cell r="N54">
            <v>478786.30417657126</v>
          </cell>
          <cell r="O54">
            <v>3.246046429992364E-3</v>
          </cell>
          <cell r="Q54">
            <v>461738.30204159435</v>
          </cell>
          <cell r="R54">
            <v>3.246046429992364E-3</v>
          </cell>
          <cell r="T54">
            <v>500538.93449043977</v>
          </cell>
          <cell r="U54">
            <v>3.246046429992364E-3</v>
          </cell>
        </row>
        <row r="55">
          <cell r="C55" t="str">
            <v>CDPHP OP Revenue</v>
          </cell>
          <cell r="K55">
            <v>251175</v>
          </cell>
          <cell r="L55">
            <v>3.0266020699150561E-3</v>
          </cell>
          <cell r="N55">
            <v>734927.57143148407</v>
          </cell>
          <cell r="O55">
            <v>3.0266020699150561E-3</v>
          </cell>
          <cell r="Q55">
            <v>736846.31607972737</v>
          </cell>
          <cell r="R55">
            <v>3.0266020699150561E-3</v>
          </cell>
          <cell r="T55">
            <v>798741.40587982722</v>
          </cell>
          <cell r="U55">
            <v>3.0266020699150561E-3</v>
          </cell>
        </row>
        <row r="56">
          <cell r="C56" t="str">
            <v>CDPHP IP Physician Revenue</v>
          </cell>
          <cell r="K56">
            <v>30485</v>
          </cell>
          <cell r="L56">
            <v>4.6160942013316643E-3</v>
          </cell>
          <cell r="N56">
            <v>90206.471153083228</v>
          </cell>
          <cell r="O56">
            <v>4.6160942013316643E-3</v>
          </cell>
          <cell r="Q56">
            <v>88815.328075816302</v>
          </cell>
          <cell r="R56">
            <v>4.6160942013316643E-3</v>
          </cell>
          <cell r="T56">
            <v>96275.813363066525</v>
          </cell>
          <cell r="U56">
            <v>4.6160942013316643E-3</v>
          </cell>
        </row>
        <row r="57">
          <cell r="C57" t="str">
            <v>CDPHP OP Physician Revenue</v>
          </cell>
          <cell r="K57">
            <v>46750</v>
          </cell>
          <cell r="L57">
            <v>3.1015281079716569E-3</v>
          </cell>
          <cell r="N57">
            <v>139492.34010461604</v>
          </cell>
          <cell r="O57">
            <v>3.1015281079716573E-3</v>
          </cell>
          <cell r="Q57">
            <v>154089.77829215597</v>
          </cell>
          <cell r="R57">
            <v>3.1015281079716569E-3</v>
          </cell>
          <cell r="T57">
            <v>167033.32041306383</v>
          </cell>
          <cell r="U57">
            <v>3.1015281079716569E-3</v>
          </cell>
        </row>
        <row r="58">
          <cell r="C58" t="str">
            <v>CIGNA IP Revenue</v>
          </cell>
          <cell r="K58">
            <v>1255621</v>
          </cell>
          <cell r="L58">
            <v>2.5811911442860484E-2</v>
          </cell>
          <cell r="N58">
            <v>3807212.8510771771</v>
          </cell>
          <cell r="O58">
            <v>2.5811911442860484E-2</v>
          </cell>
          <cell r="Q58">
            <v>3671650.5506368978</v>
          </cell>
          <cell r="R58">
            <v>2.5811911442860484E-2</v>
          </cell>
          <cell r="T58">
            <v>3980185.4130599634</v>
          </cell>
          <cell r="U58">
            <v>2.5811911442860484E-2</v>
          </cell>
        </row>
        <row r="59">
          <cell r="C59" t="str">
            <v>CIGNA OP Revenue</v>
          </cell>
          <cell r="K59">
            <v>4078368</v>
          </cell>
          <cell r="L59">
            <v>4.9143414076541561E-2</v>
          </cell>
          <cell r="N59">
            <v>11933134.625834094</v>
          </cell>
          <cell r="O59">
            <v>4.9143414076541561E-2</v>
          </cell>
          <cell r="Q59">
            <v>11964289.584622057</v>
          </cell>
          <cell r="R59">
            <v>4.9143414076541561E-2</v>
          </cell>
          <cell r="T59">
            <v>12969289.897542745</v>
          </cell>
          <cell r="U59">
            <v>4.9143414076541561E-2</v>
          </cell>
        </row>
        <row r="60">
          <cell r="C60" t="str">
            <v>CIGNA IP Physician Revenue</v>
          </cell>
          <cell r="K60">
            <v>181833</v>
          </cell>
          <cell r="L60">
            <v>2.753348390719175E-2</v>
          </cell>
          <cell r="N60">
            <v>538051.93600717012</v>
          </cell>
          <cell r="O60">
            <v>2.753348390719175E-2</v>
          </cell>
          <cell r="Q60">
            <v>529754.22502902756</v>
          </cell>
          <cell r="R60">
            <v>2.753348390719175E-2</v>
          </cell>
          <cell r="T60">
            <v>574253.56638499186</v>
          </cell>
          <cell r="U60">
            <v>2.7533483907191753E-2</v>
          </cell>
        </row>
        <row r="61">
          <cell r="C61" t="str">
            <v>CIGNA OP Physician Revenue</v>
          </cell>
          <cell r="K61">
            <v>813967</v>
          </cell>
          <cell r="L61">
            <v>5.4000888330724403E-2</v>
          </cell>
          <cell r="N61">
            <v>2428709.3389932406</v>
          </cell>
          <cell r="O61">
            <v>5.4000888330724403E-2</v>
          </cell>
          <cell r="Q61">
            <v>2682866.1939493334</v>
          </cell>
          <cell r="R61">
            <v>5.4000888330724403E-2</v>
          </cell>
          <cell r="T61">
            <v>2908226.9672012907</v>
          </cell>
          <cell r="U61">
            <v>5.4000888330724403E-2</v>
          </cell>
        </row>
        <row r="62">
          <cell r="C62" t="str">
            <v>Workers Comp IP Revenue</v>
          </cell>
          <cell r="E62">
            <v>669929</v>
          </cell>
          <cell r="F62">
            <v>3.8184696162181231E-3</v>
          </cell>
          <cell r="H62">
            <v>405571</v>
          </cell>
          <cell r="I62">
            <v>2.1685037290050395E-3</v>
          </cell>
          <cell r="K62">
            <v>30212</v>
          </cell>
          <cell r="L62">
            <v>6.2107074388824412E-4</v>
          </cell>
          <cell r="N62">
            <v>91606.873934685442</v>
          </cell>
          <cell r="O62">
            <v>6.2107074388824412E-4</v>
          </cell>
          <cell r="Q62">
            <v>88345.055104877945</v>
          </cell>
          <cell r="R62">
            <v>6.2107074388824412E-4</v>
          </cell>
          <cell r="T62">
            <v>95768.836057510678</v>
          </cell>
          <cell r="U62">
            <v>6.2107074388824412E-4</v>
          </cell>
        </row>
        <row r="63">
          <cell r="C63" t="str">
            <v>Workers Comp OP Revenue</v>
          </cell>
          <cell r="E63">
            <v>3687814</v>
          </cell>
          <cell r="F63">
            <v>1.4106565690897646E-2</v>
          </cell>
          <cell r="H63">
            <v>3405863</v>
          </cell>
          <cell r="I63">
            <v>1.2931644847194605E-2</v>
          </cell>
          <cell r="K63">
            <v>985461</v>
          </cell>
          <cell r="L63">
            <v>1.1874582671127943E-2</v>
          </cell>
          <cell r="N63">
            <v>2883417.7743423576</v>
          </cell>
          <cell r="O63">
            <v>1.1874582671127943E-2</v>
          </cell>
          <cell r="Q63">
            <v>2890945.784772546</v>
          </cell>
          <cell r="R63">
            <v>1.1874582671127943E-2</v>
          </cell>
          <cell r="T63">
            <v>3133785.2277485435</v>
          </cell>
          <cell r="U63">
            <v>1.1874582671127943E-2</v>
          </cell>
        </row>
        <row r="64">
          <cell r="C64" t="str">
            <v>Workers Comp IP Physician Revenue</v>
          </cell>
          <cell r="K64">
            <v>9051</v>
          </cell>
          <cell r="L64">
            <v>1.3705188983517433E-3</v>
          </cell>
          <cell r="N64">
            <v>26782.311642006112</v>
          </cell>
          <cell r="O64">
            <v>1.3705188983517433E-3</v>
          </cell>
          <cell r="Q64">
            <v>26369.281102647641</v>
          </cell>
          <cell r="R64">
            <v>1.3705188983517433E-3</v>
          </cell>
          <cell r="T64">
            <v>28584.300040974747</v>
          </cell>
          <cell r="U64">
            <v>1.3705188983517433E-3</v>
          </cell>
        </row>
        <row r="65">
          <cell r="C65" t="str">
            <v>Workers Comp OP Physician Revenue</v>
          </cell>
          <cell r="K65">
            <v>438484</v>
          </cell>
          <cell r="L65">
            <v>2.9090277024510034E-2</v>
          </cell>
          <cell r="N65">
            <v>1308345.6525867905</v>
          </cell>
          <cell r="O65">
            <v>2.9090277024510031E-2</v>
          </cell>
          <cell r="Q65">
            <v>1445259.9432012348</v>
          </cell>
          <cell r="R65">
            <v>2.9090277024510034E-2</v>
          </cell>
          <cell r="T65">
            <v>1566661.7854118049</v>
          </cell>
          <cell r="U65">
            <v>2.9090277024510031E-2</v>
          </cell>
        </row>
        <row r="66">
          <cell r="C66" t="str">
            <v>Selfpay IP Revenue</v>
          </cell>
          <cell r="E66">
            <v>5971703</v>
          </cell>
          <cell r="F66">
            <v>3.4037586763042971E-2</v>
          </cell>
          <cell r="H66">
            <v>5812433</v>
          </cell>
          <cell r="I66">
            <v>3.1077869559440766E-2</v>
          </cell>
          <cell r="K66">
            <v>1256214</v>
          </cell>
          <cell r="L66">
            <v>2.5824101796068671E-2</v>
          </cell>
          <cell r="N66">
            <v>3809010.9073542613</v>
          </cell>
          <cell r="O66">
            <v>2.5824101796068671E-2</v>
          </cell>
          <cell r="Q66">
            <v>3673384.5840566382</v>
          </cell>
          <cell r="R66">
            <v>2.5824101796068671E-2</v>
          </cell>
          <cell r="T66">
            <v>3982065.1601731009</v>
          </cell>
          <cell r="U66">
            <v>2.5824101796068671E-2</v>
          </cell>
        </row>
        <row r="67">
          <cell r="C67" t="str">
            <v>Selfpay OP Revenue</v>
          </cell>
          <cell r="E67">
            <v>7586791</v>
          </cell>
          <cell r="F67">
            <v>2.9020868629657307E-2</v>
          </cell>
          <cell r="H67">
            <v>8987185</v>
          </cell>
          <cell r="I67">
            <v>3.4123241186164756E-2</v>
          </cell>
          <cell r="K67">
            <v>2113225</v>
          </cell>
          <cell r="L67">
            <v>2.5463884380198046E-2</v>
          </cell>
          <cell r="N67">
            <v>6183208.1900599096</v>
          </cell>
          <cell r="O67">
            <v>2.5463884380198046E-2</v>
          </cell>
          <cell r="Q67">
            <v>6199351.2742015803</v>
          </cell>
          <cell r="R67">
            <v>2.5463884380198046E-2</v>
          </cell>
          <cell r="T67">
            <v>6720096.7749194689</v>
          </cell>
          <cell r="U67">
            <v>2.5463884380198046E-2</v>
          </cell>
        </row>
        <row r="68">
          <cell r="C68" t="str">
            <v>Selfpay IP Physician Revenue</v>
          </cell>
          <cell r="K68">
            <v>149675</v>
          </cell>
          <cell r="L68">
            <v>2.266406099997759E-2</v>
          </cell>
          <cell r="N68">
            <v>442894.98342915304</v>
          </cell>
          <cell r="O68">
            <v>2.266406099997759E-2</v>
          </cell>
          <cell r="Q68">
            <v>436064.76069371181</v>
          </cell>
          <cell r="R68">
            <v>2.266406099997759E-2</v>
          </cell>
          <cell r="T68">
            <v>472694.1894412656</v>
          </cell>
          <cell r="U68">
            <v>2.266406099997759E-2</v>
          </cell>
        </row>
        <row r="69">
          <cell r="C69" t="str">
            <v>Selfpay OP Physician Revenue</v>
          </cell>
          <cell r="K69">
            <v>574793</v>
          </cell>
          <cell r="L69">
            <v>3.8133404187494176E-2</v>
          </cell>
          <cell r="N69">
            <v>1715063.5432246539</v>
          </cell>
          <cell r="O69">
            <v>3.8133404187494176E-2</v>
          </cell>
          <cell r="Q69">
            <v>1894539.592168625</v>
          </cell>
          <cell r="R69">
            <v>3.8133404187494176E-2</v>
          </cell>
          <cell r="T69">
            <v>2053680.9270628064</v>
          </cell>
          <cell r="U69">
            <v>3.8133404187494176E-2</v>
          </cell>
        </row>
        <row r="70">
          <cell r="C70" t="str">
            <v xml:space="preserve">   TOTAL COMMERCIAL AND SELF</v>
          </cell>
          <cell r="E70">
            <v>156707473</v>
          </cell>
          <cell r="F70">
            <v>0.35258223379739773</v>
          </cell>
          <cell r="H70">
            <v>166721494</v>
          </cell>
          <cell r="I70">
            <v>0.36291966348706367</v>
          </cell>
          <cell r="K70">
            <v>55230799</v>
          </cell>
          <cell r="L70">
            <v>0.36025236895119306</v>
          </cell>
          <cell r="N70">
            <v>163480363.82629365</v>
          </cell>
          <cell r="O70">
            <v>0.35942543941265748</v>
          </cell>
          <cell r="Q70">
            <v>164339557.36413819</v>
          </cell>
          <cell r="R70">
            <v>0.36148357650715074</v>
          </cell>
          <cell r="T70">
            <v>178145314.66112912</v>
          </cell>
          <cell r="U70">
            <v>0.36148277926967715</v>
          </cell>
        </row>
        <row r="72">
          <cell r="C72" t="str">
            <v>Total IP Revenue</v>
          </cell>
          <cell r="E72">
            <v>175444371</v>
          </cell>
          <cell r="F72">
            <v>0.39473910880025093</v>
          </cell>
          <cell r="H72">
            <v>187028039</v>
          </cell>
          <cell r="I72">
            <v>0.40712298905218197</v>
          </cell>
          <cell r="K72">
            <v>48645022</v>
          </cell>
          <cell r="L72">
            <v>0.31729550776882487</v>
          </cell>
          <cell r="N72">
            <v>147498292</v>
          </cell>
          <cell r="O72">
            <v>0.32428749957424402</v>
          </cell>
          <cell r="Q72">
            <v>142246364</v>
          </cell>
          <cell r="R72">
            <v>0.31288708104478996</v>
          </cell>
          <cell r="T72">
            <v>154199561</v>
          </cell>
          <cell r="U72">
            <v>0.31289335887656977</v>
          </cell>
        </row>
        <row r="73">
          <cell r="C73" t="str">
            <v>Total OP Revenue</v>
          </cell>
          <cell r="E73">
            <v>261425359</v>
          </cell>
          <cell r="F73">
            <v>0.58819107527505488</v>
          </cell>
          <cell r="H73">
            <v>263374307</v>
          </cell>
          <cell r="I73">
            <v>0.57331368964087259</v>
          </cell>
          <cell r="K73">
            <v>82989106</v>
          </cell>
          <cell r="L73">
            <v>0.54131069213106386</v>
          </cell>
          <cell r="N73">
            <v>242822662</v>
          </cell>
          <cell r="O73">
            <v>0.53386620843000543</v>
          </cell>
          <cell r="Q73">
            <v>243456622</v>
          </cell>
          <cell r="R73">
            <v>0.53551057247835732</v>
          </cell>
          <cell r="T73">
            <v>263906978</v>
          </cell>
          <cell r="U73">
            <v>0.53550568005433552</v>
          </cell>
        </row>
        <row r="74">
          <cell r="C74" t="str">
            <v>Total IP Physician Revenue</v>
          </cell>
          <cell r="K74">
            <v>6604068</v>
          </cell>
          <cell r="L74">
            <v>4.3076167370216169E-2</v>
          </cell>
          <cell r="N74">
            <v>19541731</v>
          </cell>
          <cell r="O74">
            <v>4.2964152312641633E-2</v>
          </cell>
          <cell r="Q74">
            <v>19240363</v>
          </cell>
          <cell r="R74">
            <v>4.2321370107654757E-2</v>
          </cell>
          <cell r="T74">
            <v>20856553</v>
          </cell>
          <cell r="U74">
            <v>4.2320982501092834E-2</v>
          </cell>
        </row>
        <row r="75">
          <cell r="C75" t="str">
            <v>Total OP Physician Revenue</v>
          </cell>
          <cell r="K75">
            <v>15073215</v>
          </cell>
          <cell r="L75">
            <v>9.8317632729895105E-2</v>
          </cell>
          <cell r="N75">
            <v>44975359</v>
          </cell>
          <cell r="O75">
            <v>9.8882139683108813E-2</v>
          </cell>
          <cell r="Q75">
            <v>49681890</v>
          </cell>
          <cell r="R75">
            <v>0.10928097636919802</v>
          </cell>
          <cell r="T75">
            <v>53855169</v>
          </cell>
          <cell r="U75">
            <v>0.10927997856800198</v>
          </cell>
        </row>
        <row r="76">
          <cell r="C76" t="str">
            <v>Total Revenue</v>
          </cell>
          <cell r="E76">
            <v>444456521</v>
          </cell>
          <cell r="H76">
            <v>459389531</v>
          </cell>
          <cell r="K76">
            <v>153311411</v>
          </cell>
          <cell r="N76">
            <v>454838044.00000006</v>
          </cell>
          <cell r="Q76">
            <v>454625239</v>
          </cell>
          <cell r="T76">
            <v>492818260.99999994</v>
          </cell>
        </row>
        <row r="77">
          <cell r="K77">
            <v>153311410</v>
          </cell>
          <cell r="N77" t="str">
            <v>BALANCES</v>
          </cell>
          <cell r="Q77" t="str">
            <v>BALANCES</v>
          </cell>
          <cell r="T77" t="str">
            <v>BALANCES</v>
          </cell>
        </row>
        <row r="78">
          <cell r="C78" t="str">
            <v>Other Payor Revenue</v>
          </cell>
          <cell r="E78">
            <v>55172311</v>
          </cell>
          <cell r="H78">
            <v>53275964</v>
          </cell>
          <cell r="K78">
            <v>11188207</v>
          </cell>
          <cell r="N78">
            <v>33241403.4219543</v>
          </cell>
          <cell r="Q78">
            <v>32988124.939265598</v>
          </cell>
          <cell r="T78">
            <v>35759538.818706229</v>
          </cell>
        </row>
        <row r="79">
          <cell r="C79" t="str">
            <v>Medicaid IP Revenue (w/ Level II)</v>
          </cell>
          <cell r="E79">
            <v>23162590</v>
          </cell>
          <cell r="H79">
            <v>16626920</v>
          </cell>
          <cell r="K79">
            <v>5738256</v>
          </cell>
          <cell r="N79">
            <v>17399169.005592227</v>
          </cell>
          <cell r="Q79">
            <v>16779641.947765674</v>
          </cell>
          <cell r="T79">
            <v>18189662.98556954</v>
          </cell>
        </row>
        <row r="81">
          <cell r="C81" t="str">
            <v>Bad Debt Expense</v>
          </cell>
          <cell r="E81">
            <v>6872448</v>
          </cell>
          <cell r="H81">
            <v>9647180</v>
          </cell>
          <cell r="K81">
            <v>1566557.8</v>
          </cell>
          <cell r="N81">
            <v>7601598.9240000024</v>
          </cell>
          <cell r="Q81">
            <v>9092504.7800000012</v>
          </cell>
          <cell r="T81">
            <v>9856365.2200000025</v>
          </cell>
        </row>
        <row r="82">
          <cell r="C82" t="str">
            <v>Doubtful Accounts % of Gross Revenue</v>
          </cell>
          <cell r="E82">
            <v>1.5462587846697382E-2</v>
          </cell>
          <cell r="H82">
            <v>2.0999999671302914E-2</v>
          </cell>
          <cell r="K82">
            <v>1.0218142209910259E-2</v>
          </cell>
          <cell r="N82">
            <v>1.6712759682872967E-2</v>
          </cell>
          <cell r="Q82">
            <v>2.0000000000000004E-2</v>
          </cell>
          <cell r="T82">
            <v>2.0000000000000007E-2</v>
          </cell>
        </row>
        <row r="83">
          <cell r="T83">
            <v>0</v>
          </cell>
          <cell r="W83" t="str">
            <v>Bad Debt Adder</v>
          </cell>
        </row>
        <row r="84">
          <cell r="C84" t="str">
            <v>DAYS</v>
          </cell>
        </row>
        <row r="86">
          <cell r="C86" t="str">
            <v>Medicare IP DRG Days</v>
          </cell>
          <cell r="E86">
            <v>12714</v>
          </cell>
          <cell r="F86">
            <v>0.4275481723105895</v>
          </cell>
          <cell r="H86">
            <v>14494</v>
          </cell>
          <cell r="I86">
            <v>0.47398541482716899</v>
          </cell>
          <cell r="K86">
            <v>4046</v>
          </cell>
          <cell r="L86">
            <v>0.4225587467362924</v>
          </cell>
          <cell r="N86">
            <v>12497.174934725848</v>
          </cell>
          <cell r="O86">
            <v>0.4225587467362924</v>
          </cell>
          <cell r="Q86">
            <v>12027.289608355091</v>
          </cell>
          <cell r="R86">
            <v>0.4225587467362924</v>
          </cell>
          <cell r="T86">
            <v>12027.289608355091</v>
          </cell>
          <cell r="U86">
            <v>0.4225587467362924</v>
          </cell>
        </row>
        <row r="87">
          <cell r="C87" t="str">
            <v>Medicare Rehab Days</v>
          </cell>
          <cell r="E87">
            <v>0</v>
          </cell>
          <cell r="F87">
            <v>0</v>
          </cell>
          <cell r="H87">
            <v>0</v>
          </cell>
          <cell r="I87">
            <v>0</v>
          </cell>
          <cell r="L87">
            <v>0</v>
          </cell>
          <cell r="N87">
            <v>0</v>
          </cell>
          <cell r="O87">
            <v>0</v>
          </cell>
          <cell r="Q87">
            <v>0</v>
          </cell>
          <cell r="R87">
            <v>0</v>
          </cell>
          <cell r="T87">
            <v>0</v>
          </cell>
          <cell r="U87">
            <v>0</v>
          </cell>
        </row>
        <row r="88">
          <cell r="C88" t="str">
            <v>Medicare Psych Days</v>
          </cell>
          <cell r="E88">
            <v>2592</v>
          </cell>
          <cell r="F88">
            <v>8.7164138951474596E-2</v>
          </cell>
          <cell r="H88">
            <v>2853</v>
          </cell>
          <cell r="I88">
            <v>9.3299323064848422E-2</v>
          </cell>
          <cell r="K88">
            <v>884</v>
          </cell>
          <cell r="L88">
            <v>9.2323759791122714E-2</v>
          </cell>
          <cell r="N88">
            <v>2730.4751958224542</v>
          </cell>
          <cell r="O88">
            <v>9.2323759791122714E-2</v>
          </cell>
          <cell r="Q88">
            <v>2627.8111749347258</v>
          </cell>
          <cell r="R88">
            <v>9.2323759791122714E-2</v>
          </cell>
          <cell r="T88">
            <v>2627.8111749347258</v>
          </cell>
          <cell r="U88">
            <v>9.2323759791122714E-2</v>
          </cell>
        </row>
        <row r="89">
          <cell r="C89" t="str">
            <v>Medicare Swing Days</v>
          </cell>
          <cell r="E89">
            <v>617</v>
          </cell>
          <cell r="F89">
            <v>2.0748562397013823E-2</v>
          </cell>
          <cell r="H89">
            <v>224</v>
          </cell>
          <cell r="I89">
            <v>7.3252885967494035E-3</v>
          </cell>
          <cell r="K89">
            <v>181</v>
          </cell>
          <cell r="L89">
            <v>1.8903394255874673E-2</v>
          </cell>
          <cell r="N89">
            <v>559.06788511749346</v>
          </cell>
          <cell r="O89">
            <v>1.8903394255874673E-2</v>
          </cell>
          <cell r="Q89">
            <v>538.04731070496075</v>
          </cell>
          <cell r="R89">
            <v>1.8903394255874669E-2</v>
          </cell>
          <cell r="T89">
            <v>538.04731070496075</v>
          </cell>
          <cell r="U89">
            <v>1.8903394255874669E-2</v>
          </cell>
        </row>
        <row r="90">
          <cell r="C90" t="str">
            <v>Medicaid DRG Days</v>
          </cell>
          <cell r="E90">
            <v>3487</v>
          </cell>
          <cell r="F90">
            <v>0.11726132427615428</v>
          </cell>
          <cell r="H90">
            <v>3403</v>
          </cell>
          <cell r="I90">
            <v>0.11128552274436705</v>
          </cell>
          <cell r="K90">
            <v>1122</v>
          </cell>
          <cell r="L90">
            <v>0.11718015665796344</v>
          </cell>
          <cell r="N90">
            <v>3465.603133159269</v>
          </cell>
          <cell r="O90">
            <v>0.11718015665796344</v>
          </cell>
          <cell r="Q90">
            <v>3335.2987989556136</v>
          </cell>
          <cell r="R90">
            <v>0.11718015665796344</v>
          </cell>
          <cell r="T90">
            <v>3335.2987989556136</v>
          </cell>
          <cell r="U90">
            <v>0.11718015665796344</v>
          </cell>
        </row>
        <row r="91">
          <cell r="C91" t="str">
            <v>Medicaid Rehab Days</v>
          </cell>
          <cell r="E91">
            <v>0</v>
          </cell>
          <cell r="F91">
            <v>0</v>
          </cell>
          <cell r="H91">
            <v>0</v>
          </cell>
          <cell r="I91">
            <v>0</v>
          </cell>
          <cell r="K91">
            <v>0</v>
          </cell>
          <cell r="L91">
            <v>0</v>
          </cell>
          <cell r="N91">
            <v>0</v>
          </cell>
          <cell r="O91">
            <v>0</v>
          </cell>
          <cell r="Q91">
            <v>0</v>
          </cell>
          <cell r="R91">
            <v>0</v>
          </cell>
          <cell r="T91">
            <v>0</v>
          </cell>
          <cell r="U91">
            <v>0</v>
          </cell>
        </row>
        <row r="92">
          <cell r="C92" t="str">
            <v>Medicaid Psych Days</v>
          </cell>
          <cell r="E92">
            <v>2340</v>
          </cell>
          <cell r="F92">
            <v>7.8689847664525678E-2</v>
          </cell>
          <cell r="H92">
            <v>1984</v>
          </cell>
          <cell r="I92">
            <v>6.4881127571208994E-2</v>
          </cell>
          <cell r="K92">
            <v>1021</v>
          </cell>
          <cell r="L92">
            <v>0.10663185378590079</v>
          </cell>
          <cell r="N92">
            <v>3153.6370757180157</v>
          </cell>
          <cell r="O92">
            <v>0.10663185378590079</v>
          </cell>
          <cell r="Q92">
            <v>3035.0624543080939</v>
          </cell>
          <cell r="R92">
            <v>0.10663185378590079</v>
          </cell>
          <cell r="T92">
            <v>3035.0624543080939</v>
          </cell>
          <cell r="U92">
            <v>0.10663185378590079</v>
          </cell>
        </row>
        <row r="93">
          <cell r="C93" t="str">
            <v>Catamount Days</v>
          </cell>
          <cell r="E93">
            <v>354</v>
          </cell>
          <cell r="F93">
            <v>1.1904361569761577E-2</v>
          </cell>
          <cell r="H93">
            <v>448</v>
          </cell>
          <cell r="I93">
            <v>1.4650577193498807E-2</v>
          </cell>
          <cell r="K93">
            <v>137</v>
          </cell>
          <cell r="L93">
            <v>1.4308093994778068E-2</v>
          </cell>
          <cell r="N93">
            <v>423.16187989556136</v>
          </cell>
          <cell r="O93">
            <v>1.4308093994778068E-2</v>
          </cell>
          <cell r="Q93">
            <v>407.25127937336816</v>
          </cell>
          <cell r="R93">
            <v>1.4308093994778068E-2</v>
          </cell>
          <cell r="T93">
            <v>407.25127937336816</v>
          </cell>
          <cell r="U93">
            <v>1.4308093994778068E-2</v>
          </cell>
        </row>
        <row r="94">
          <cell r="C94" t="str">
            <v>Pace VT Days</v>
          </cell>
          <cell r="E94">
            <v>250</v>
          </cell>
          <cell r="F94">
            <v>8.4070350068937687E-3</v>
          </cell>
          <cell r="H94">
            <v>0</v>
          </cell>
          <cell r="I94">
            <v>0</v>
          </cell>
          <cell r="K94">
            <v>0</v>
          </cell>
          <cell r="L94">
            <v>0</v>
          </cell>
          <cell r="N94">
            <v>0</v>
          </cell>
          <cell r="O94">
            <v>0</v>
          </cell>
          <cell r="Q94">
            <v>0</v>
          </cell>
          <cell r="R94">
            <v>0</v>
          </cell>
          <cell r="T94">
            <v>0</v>
          </cell>
          <cell r="U94">
            <v>0</v>
          </cell>
        </row>
        <row r="95">
          <cell r="C95" t="str">
            <v>Medicaid Level II Days</v>
          </cell>
          <cell r="E95">
            <v>860</v>
          </cell>
          <cell r="F95">
            <v>2.8920200423714564E-2</v>
          </cell>
          <cell r="H95">
            <v>1002</v>
          </cell>
          <cell r="I95">
            <v>3.2767585597959385E-2</v>
          </cell>
          <cell r="K95">
            <v>160</v>
          </cell>
          <cell r="L95">
            <v>1.671018276762402E-2</v>
          </cell>
          <cell r="N95">
            <v>494.20365535248038</v>
          </cell>
          <cell r="O95">
            <v>1.671018276762402E-2</v>
          </cell>
          <cell r="Q95">
            <v>475.6219321148825</v>
          </cell>
          <cell r="R95">
            <v>1.671018276762402E-2</v>
          </cell>
          <cell r="T95">
            <v>475.6219321148825</v>
          </cell>
          <cell r="U95">
            <v>1.671018276762402E-2</v>
          </cell>
        </row>
        <row r="96">
          <cell r="C96" t="str">
            <v>BCBS Days</v>
          </cell>
          <cell r="E96">
            <v>2423</v>
          </cell>
          <cell r="F96">
            <v>8.1480983286814412E-2</v>
          </cell>
          <cell r="H96">
            <v>2689</v>
          </cell>
          <cell r="I96">
            <v>8.7936165342228326E-2</v>
          </cell>
          <cell r="K96">
            <v>722</v>
          </cell>
          <cell r="L96">
            <v>7.5404699738903389E-2</v>
          </cell>
          <cell r="N96">
            <v>2230.0939947780676</v>
          </cell>
          <cell r="O96">
            <v>7.5404699738903389E-2</v>
          </cell>
          <cell r="Q96">
            <v>2146.243968668407</v>
          </cell>
          <cell r="R96">
            <v>7.5404699738903389E-2</v>
          </cell>
          <cell r="T96">
            <v>2146.243968668407</v>
          </cell>
          <cell r="U96">
            <v>7.5404699738903389E-2</v>
          </cell>
        </row>
        <row r="97">
          <cell r="C97" t="str">
            <v>BCBS Psych Days</v>
          </cell>
          <cell r="E97">
            <v>257</v>
          </cell>
          <cell r="F97">
            <v>8.642431987086795E-3</v>
          </cell>
          <cell r="H97">
            <v>294</v>
          </cell>
          <cell r="I97">
            <v>9.6144412832335924E-3</v>
          </cell>
          <cell r="K97">
            <v>113</v>
          </cell>
          <cell r="L97">
            <v>1.1801566579634465E-2</v>
          </cell>
          <cell r="N97">
            <v>349.0313315926893</v>
          </cell>
          <cell r="O97">
            <v>1.1801566579634465E-2</v>
          </cell>
          <cell r="Q97">
            <v>335.90798955613576</v>
          </cell>
          <cell r="R97">
            <v>1.1801566579634465E-2</v>
          </cell>
          <cell r="T97">
            <v>335.90798955613576</v>
          </cell>
          <cell r="U97">
            <v>1.1801566579634465E-2</v>
          </cell>
        </row>
        <row r="98">
          <cell r="C98" t="str">
            <v>M'care HMO Days</v>
          </cell>
          <cell r="E98">
            <v>895</v>
          </cell>
          <cell r="F98">
            <v>3.0097185324679691E-2</v>
          </cell>
          <cell r="H98">
            <v>866</v>
          </cell>
          <cell r="I98">
            <v>2.8320088949932959E-2</v>
          </cell>
          <cell r="K98">
            <v>353</v>
          </cell>
          <cell r="L98">
            <v>3.6866840731070494E-2</v>
          </cell>
          <cell r="N98">
            <v>1090.3368146214098</v>
          </cell>
          <cell r="O98">
            <v>3.6866840731070494E-2</v>
          </cell>
          <cell r="Q98">
            <v>1049.3408877284594</v>
          </cell>
          <cell r="R98">
            <v>3.6866840731070494E-2</v>
          </cell>
          <cell r="T98">
            <v>1049.3408877284594</v>
          </cell>
          <cell r="U98">
            <v>3.6866840731070494E-2</v>
          </cell>
        </row>
        <row r="99">
          <cell r="C99" t="str">
            <v>Commercial Days</v>
          </cell>
          <cell r="E99">
            <v>1911</v>
          </cell>
          <cell r="F99">
            <v>6.4263375592695973E-2</v>
          </cell>
          <cell r="H99">
            <v>1490</v>
          </cell>
          <cell r="I99">
            <v>4.8726250040877724E-2</v>
          </cell>
          <cell r="K99">
            <v>580</v>
          </cell>
          <cell r="L99">
            <v>6.0574412532637074E-2</v>
          </cell>
          <cell r="N99">
            <v>1791.4882506527415</v>
          </cell>
          <cell r="O99">
            <v>6.0574412532637074E-2</v>
          </cell>
          <cell r="Q99">
            <v>1724.129503916449</v>
          </cell>
          <cell r="R99">
            <v>6.0574412532637074E-2</v>
          </cell>
          <cell r="T99">
            <v>1724.129503916449</v>
          </cell>
          <cell r="U99">
            <v>6.0574412532637074E-2</v>
          </cell>
        </row>
        <row r="100">
          <cell r="C100" t="str">
            <v>Workers Comp Days</v>
          </cell>
          <cell r="E100">
            <v>39</v>
          </cell>
          <cell r="F100">
            <v>1.3114974610754278E-3</v>
          </cell>
          <cell r="H100">
            <v>28</v>
          </cell>
          <cell r="I100">
            <v>9.1566107459367543E-4</v>
          </cell>
          <cell r="K100">
            <v>5</v>
          </cell>
          <cell r="L100">
            <v>5.2219321148825064E-4</v>
          </cell>
          <cell r="N100">
            <v>15.443864229765012</v>
          </cell>
          <cell r="O100">
            <v>5.2219321148825064E-4</v>
          </cell>
          <cell r="Q100">
            <v>14.863185378590078</v>
          </cell>
          <cell r="R100">
            <v>5.2219321148825064E-4</v>
          </cell>
          <cell r="T100">
            <v>14.863185378590078</v>
          </cell>
          <cell r="U100">
            <v>5.2219321148825064E-4</v>
          </cell>
        </row>
        <row r="101">
          <cell r="C101" t="str">
            <v>Selfpay Days</v>
          </cell>
          <cell r="E101">
            <v>998</v>
          </cell>
          <cell r="F101">
            <v>3.3560883747519928E-2</v>
          </cell>
          <cell r="H101">
            <v>804</v>
          </cell>
          <cell r="I101">
            <v>2.6292553713332681E-2</v>
          </cell>
          <cell r="K101">
            <v>251</v>
          </cell>
          <cell r="L101">
            <v>2.6214099216710182E-2</v>
          </cell>
          <cell r="N101">
            <v>775.28198433420368</v>
          </cell>
          <cell r="O101">
            <v>2.6214099216710182E-2</v>
          </cell>
          <cell r="Q101">
            <v>746.13190600522194</v>
          </cell>
          <cell r="R101">
            <v>2.6214099216710182E-2</v>
          </cell>
          <cell r="T101">
            <v>746.13190600522194</v>
          </cell>
          <cell r="U101">
            <v>2.6214099216710182E-2</v>
          </cell>
        </row>
        <row r="103">
          <cell r="C103" t="str">
            <v>Total Days</v>
          </cell>
          <cell r="E103">
            <v>29737</v>
          </cell>
          <cell r="H103">
            <v>30579</v>
          </cell>
          <cell r="K103">
            <v>9575</v>
          </cell>
          <cell r="N103">
            <v>29575</v>
          </cell>
          <cell r="Q103">
            <v>28463</v>
          </cell>
          <cell r="T103">
            <v>28463</v>
          </cell>
        </row>
        <row r="104">
          <cell r="N104" t="str">
            <v>BALANCES</v>
          </cell>
          <cell r="Q104" t="str">
            <v>BALANCES</v>
          </cell>
          <cell r="T104" t="str">
            <v>BALANCES</v>
          </cell>
        </row>
        <row r="105">
          <cell r="C105" t="str">
            <v>DISCHARGES</v>
          </cell>
        </row>
        <row r="107">
          <cell r="C107" t="str">
            <v>Medicare IP DRG Discharges</v>
          </cell>
          <cell r="E107">
            <v>2986</v>
          </cell>
          <cell r="F107">
            <v>0.45153485558747919</v>
          </cell>
          <cell r="H107">
            <v>2994</v>
          </cell>
          <cell r="I107">
            <v>0.47659980897803245</v>
          </cell>
          <cell r="K107">
            <v>918</v>
          </cell>
          <cell r="L107">
            <v>0.43445338381448179</v>
          </cell>
          <cell r="N107">
            <v>2672.7572172266919</v>
          </cell>
          <cell r="O107">
            <v>0.43445338381448179</v>
          </cell>
          <cell r="Q107">
            <v>2543.7245622337909</v>
          </cell>
          <cell r="R107">
            <v>0.43445338381448179</v>
          </cell>
          <cell r="T107">
            <v>2543.7245622337909</v>
          </cell>
          <cell r="U107">
            <v>0.43445338381448179</v>
          </cell>
        </row>
        <row r="108">
          <cell r="C108" t="str">
            <v>Medicare Rehab Discharges</v>
          </cell>
          <cell r="E108">
            <v>0</v>
          </cell>
          <cell r="F108">
            <v>0</v>
          </cell>
          <cell r="H108">
            <v>0</v>
          </cell>
          <cell r="I108">
            <v>0</v>
          </cell>
          <cell r="K108">
            <v>0</v>
          </cell>
          <cell r="L108">
            <v>0</v>
          </cell>
          <cell r="N108">
            <v>0</v>
          </cell>
          <cell r="O108">
            <v>0</v>
          </cell>
          <cell r="Q108">
            <v>0</v>
          </cell>
          <cell r="R108">
            <v>0</v>
          </cell>
          <cell r="T108">
            <v>0</v>
          </cell>
          <cell r="U108">
            <v>0</v>
          </cell>
        </row>
        <row r="109">
          <cell r="C109" t="str">
            <v>Medicare Psych Discharges</v>
          </cell>
          <cell r="E109">
            <v>194</v>
          </cell>
          <cell r="F109">
            <v>2.9336156056252834E-2</v>
          </cell>
          <cell r="H109">
            <v>156</v>
          </cell>
          <cell r="I109">
            <v>2.4832855778414518E-2</v>
          </cell>
          <cell r="K109">
            <v>77</v>
          </cell>
          <cell r="L109">
            <v>3.6441079034548039E-2</v>
          </cell>
          <cell r="N109">
            <v>224.18551822053954</v>
          </cell>
          <cell r="O109">
            <v>3.6441079034548039E-2</v>
          </cell>
          <cell r="Q109">
            <v>213.36251774727876</v>
          </cell>
          <cell r="R109">
            <v>3.6441079034548039E-2</v>
          </cell>
          <cell r="T109">
            <v>213.36251774727876</v>
          </cell>
          <cell r="U109">
            <v>3.6441079034548039E-2</v>
          </cell>
        </row>
        <row r="110">
          <cell r="C110" t="str">
            <v>Medicaid DRG Discharges</v>
          </cell>
          <cell r="E110">
            <v>1168</v>
          </cell>
          <cell r="F110">
            <v>0.17662180553455314</v>
          </cell>
          <cell r="H110">
            <v>1007</v>
          </cell>
          <cell r="I110">
            <v>0.16029926774912448</v>
          </cell>
          <cell r="K110">
            <v>401</v>
          </cell>
          <cell r="L110">
            <v>0.18977756743965926</v>
          </cell>
          <cell r="N110">
            <v>1167.5115948887837</v>
          </cell>
          <cell r="O110">
            <v>0.18977756743965926</v>
          </cell>
          <cell r="Q110">
            <v>1111.1476573592049</v>
          </cell>
          <cell r="R110">
            <v>0.18977756743965926</v>
          </cell>
          <cell r="T110">
            <v>1111.1476573592049</v>
          </cell>
          <cell r="U110">
            <v>0.18977756743965926</v>
          </cell>
        </row>
        <row r="111">
          <cell r="C111" t="str">
            <v>Medicaid Rehab Discharges</v>
          </cell>
          <cell r="E111">
            <v>0</v>
          </cell>
          <cell r="F111">
            <v>0</v>
          </cell>
          <cell r="H111">
            <v>0</v>
          </cell>
          <cell r="I111">
            <v>0</v>
          </cell>
          <cell r="K111">
            <v>0</v>
          </cell>
          <cell r="L111">
            <v>0</v>
          </cell>
          <cell r="N111">
            <v>0</v>
          </cell>
          <cell r="O111">
            <v>0</v>
          </cell>
          <cell r="Q111">
            <v>0</v>
          </cell>
          <cell r="R111">
            <v>0</v>
          </cell>
          <cell r="T111">
            <v>0</v>
          </cell>
          <cell r="U111">
            <v>0</v>
          </cell>
        </row>
        <row r="112">
          <cell r="C112" t="str">
            <v>Medicaid Psych Discharges</v>
          </cell>
          <cell r="E112">
            <v>260</v>
          </cell>
          <cell r="F112">
            <v>3.9316497807349159E-2</v>
          </cell>
          <cell r="H112">
            <v>223</v>
          </cell>
          <cell r="I112">
            <v>3.5498248965297678E-2</v>
          </cell>
          <cell r="K112">
            <v>87</v>
          </cell>
          <cell r="L112">
            <v>4.1173686701372454E-2</v>
          </cell>
          <cell r="N112">
            <v>253.30052058684333</v>
          </cell>
          <cell r="O112">
            <v>4.1173686701372454E-2</v>
          </cell>
          <cell r="Q112">
            <v>241.07193563653573</v>
          </cell>
          <cell r="R112">
            <v>4.1173686701372454E-2</v>
          </cell>
          <cell r="T112">
            <v>241.07193563653573</v>
          </cell>
          <cell r="U112">
            <v>4.1173686701372454E-2</v>
          </cell>
        </row>
        <row r="113">
          <cell r="C113" t="str">
            <v>Catamount Discharges</v>
          </cell>
          <cell r="E113">
            <v>94</v>
          </cell>
          <cell r="F113">
            <v>1.4214426130349312E-2</v>
          </cell>
          <cell r="H113">
            <v>104</v>
          </cell>
          <cell r="I113">
            <v>1.6555237185609677E-2</v>
          </cell>
          <cell r="K113">
            <v>24</v>
          </cell>
          <cell r="L113">
            <v>1.1358258400378608E-2</v>
          </cell>
          <cell r="N113">
            <v>69.876005679129193</v>
          </cell>
          <cell r="O113">
            <v>1.1358258400378608E-2</v>
          </cell>
          <cell r="Q113">
            <v>66.502602934216753</v>
          </cell>
          <cell r="R113">
            <v>1.1358258400378608E-2</v>
          </cell>
          <cell r="T113">
            <v>66.502602934216753</v>
          </cell>
          <cell r="U113">
            <v>1.1358258400378608E-2</v>
          </cell>
        </row>
        <row r="114">
          <cell r="C114" t="str">
            <v>Pace VT Discharges</v>
          </cell>
          <cell r="E114">
            <v>29</v>
          </cell>
          <cell r="F114">
            <v>4.385301678512022E-3</v>
          </cell>
          <cell r="H114">
            <v>0</v>
          </cell>
          <cell r="I114">
            <v>0</v>
          </cell>
          <cell r="K114">
            <v>0</v>
          </cell>
          <cell r="L114">
            <v>0</v>
          </cell>
          <cell r="N114">
            <v>0</v>
          </cell>
          <cell r="O114">
            <v>0</v>
          </cell>
          <cell r="Q114">
            <v>0</v>
          </cell>
          <cell r="R114">
            <v>0</v>
          </cell>
          <cell r="T114">
            <v>0</v>
          </cell>
          <cell r="U114">
            <v>0</v>
          </cell>
        </row>
        <row r="115">
          <cell r="C115" t="str">
            <v>BCBS Discharges</v>
          </cell>
          <cell r="E115">
            <v>821</v>
          </cell>
          <cell r="F115">
            <v>0.12414940269166792</v>
          </cell>
          <cell r="H115">
            <v>853</v>
          </cell>
          <cell r="I115">
            <v>0.13578478191658708</v>
          </cell>
          <cell r="K115">
            <v>248</v>
          </cell>
          <cell r="L115">
            <v>0.11736867013724563</v>
          </cell>
          <cell r="N115">
            <v>722.05205868433507</v>
          </cell>
          <cell r="O115">
            <v>0.11736867013724563</v>
          </cell>
          <cell r="Q115">
            <v>687.19356365357316</v>
          </cell>
          <cell r="R115">
            <v>0.11736867013724563</v>
          </cell>
          <cell r="T115">
            <v>687.19356365357316</v>
          </cell>
          <cell r="U115">
            <v>0.11736867013724563</v>
          </cell>
        </row>
        <row r="116">
          <cell r="C116" t="str">
            <v>BCBS Psych Discharges</v>
          </cell>
          <cell r="E116">
            <v>45</v>
          </cell>
          <cell r="F116">
            <v>6.8047784666565858E-3</v>
          </cell>
          <cell r="H116">
            <v>43</v>
          </cell>
          <cell r="I116">
            <v>6.8449538363578475E-3</v>
          </cell>
          <cell r="K116">
            <v>15</v>
          </cell>
          <cell r="L116">
            <v>7.0989115002366302E-3</v>
          </cell>
          <cell r="N116">
            <v>43.672503549455747</v>
          </cell>
          <cell r="O116">
            <v>7.0989115002366302E-3</v>
          </cell>
          <cell r="Q116">
            <v>41.564126833885467</v>
          </cell>
          <cell r="R116">
            <v>7.0989115002366302E-3</v>
          </cell>
          <cell r="T116">
            <v>41.564126833885467</v>
          </cell>
          <cell r="U116">
            <v>7.0989115002366302E-3</v>
          </cell>
        </row>
        <row r="117">
          <cell r="C117" t="str">
            <v>M'care HMO Discharges</v>
          </cell>
          <cell r="E117">
            <v>223</v>
          </cell>
          <cell r="F117">
            <v>3.3721457734764856E-2</v>
          </cell>
          <cell r="H117">
            <v>208</v>
          </cell>
          <cell r="I117">
            <v>3.3110474371219355E-2</v>
          </cell>
          <cell r="K117">
            <v>66</v>
          </cell>
          <cell r="L117">
            <v>3.1235210601041175E-2</v>
          </cell>
          <cell r="N117">
            <v>192.15901561760529</v>
          </cell>
          <cell r="O117">
            <v>3.1235210601041171E-2</v>
          </cell>
          <cell r="Q117">
            <v>182.88215806909608</v>
          </cell>
          <cell r="R117">
            <v>3.1235210601041175E-2</v>
          </cell>
          <cell r="T117">
            <v>182.88215806909608</v>
          </cell>
          <cell r="U117">
            <v>3.1235210601041175E-2</v>
          </cell>
        </row>
        <row r="118">
          <cell r="C118" t="str">
            <v>Commercial Discharges</v>
          </cell>
          <cell r="E118">
            <v>528</v>
          </cell>
          <cell r="F118">
            <v>7.9842734008770608E-2</v>
          </cell>
          <cell r="H118">
            <v>492</v>
          </cell>
          <cell r="I118">
            <v>7.8319006685768869E-2</v>
          </cell>
          <cell r="K118">
            <v>208</v>
          </cell>
          <cell r="L118">
            <v>9.8438239469947938E-2</v>
          </cell>
          <cell r="N118">
            <v>605.59204921911976</v>
          </cell>
          <cell r="O118">
            <v>9.8438239469947938E-2</v>
          </cell>
          <cell r="Q118">
            <v>576.35589209654518</v>
          </cell>
          <cell r="R118">
            <v>9.8438239469947938E-2</v>
          </cell>
          <cell r="T118">
            <v>576.35589209654518</v>
          </cell>
          <cell r="U118">
            <v>9.8438239469947938E-2</v>
          </cell>
        </row>
        <row r="119">
          <cell r="C119" t="str">
            <v>Workers Comp Discharges</v>
          </cell>
          <cell r="E119">
            <v>13</v>
          </cell>
          <cell r="F119">
            <v>1.9658248903674578E-3</v>
          </cell>
          <cell r="H119">
            <v>14</v>
          </cell>
          <cell r="I119">
            <v>2.2285896211397642E-3</v>
          </cell>
          <cell r="K119">
            <v>2</v>
          </cell>
          <cell r="L119">
            <v>9.4652153336488402E-4</v>
          </cell>
          <cell r="N119">
            <v>5.8230004732607661</v>
          </cell>
          <cell r="O119">
            <v>9.4652153336488392E-4</v>
          </cell>
          <cell r="Q119">
            <v>5.5418835778513964</v>
          </cell>
          <cell r="R119">
            <v>9.4652153336488413E-4</v>
          </cell>
          <cell r="T119">
            <v>5.5418835778513964</v>
          </cell>
          <cell r="U119">
            <v>9.4652153336488413E-4</v>
          </cell>
        </row>
        <row r="120">
          <cell r="C120" t="str">
            <v>Selfpay Discharges</v>
          </cell>
          <cell r="E120">
            <v>252</v>
          </cell>
          <cell r="F120">
            <v>3.8106759413276882E-2</v>
          </cell>
          <cell r="H120">
            <v>188</v>
          </cell>
          <cell r="I120">
            <v>2.9926774912448266E-2</v>
          </cell>
          <cell r="K120">
            <v>67</v>
          </cell>
          <cell r="L120">
            <v>3.1708471367723617E-2</v>
          </cell>
          <cell r="N120">
            <v>195.07051585423571</v>
          </cell>
          <cell r="O120">
            <v>3.1708471367723617E-2</v>
          </cell>
          <cell r="Q120">
            <v>185.65309985802179</v>
          </cell>
          <cell r="R120">
            <v>3.1708471367723617E-2</v>
          </cell>
          <cell r="T120">
            <v>185.65309985802179</v>
          </cell>
          <cell r="U120">
            <v>3.1708471367723617E-2</v>
          </cell>
        </row>
        <row r="122">
          <cell r="C122" t="str">
            <v>Total Discharges</v>
          </cell>
          <cell r="E122">
            <v>6613</v>
          </cell>
          <cell r="H122">
            <v>6282</v>
          </cell>
          <cell r="K122">
            <v>2113</v>
          </cell>
          <cell r="N122">
            <v>6152</v>
          </cell>
          <cell r="Q122">
            <v>5855</v>
          </cell>
          <cell r="T122">
            <v>5855</v>
          </cell>
        </row>
        <row r="123">
          <cell r="N123" t="str">
            <v>BALANCES</v>
          </cell>
          <cell r="Q123" t="str">
            <v>BALANCES</v>
          </cell>
          <cell r="T123" t="str">
            <v>BALANCES</v>
          </cell>
        </row>
        <row r="124">
          <cell r="C124" t="str">
            <v>Medicare Swing Bed Discharges</v>
          </cell>
          <cell r="E124">
            <v>55</v>
          </cell>
          <cell r="H124">
            <v>30</v>
          </cell>
          <cell r="K124">
            <v>28</v>
          </cell>
          <cell r="N124">
            <v>74.542384682332468</v>
          </cell>
          <cell r="Q124">
            <v>71.739641427328095</v>
          </cell>
          <cell r="T124">
            <v>71.739641427328095</v>
          </cell>
        </row>
        <row r="126">
          <cell r="T126" t="str">
            <v>25% of the</v>
          </cell>
        </row>
        <row r="127">
          <cell r="T127" t="str">
            <v>8.4% Increase</v>
          </cell>
        </row>
        <row r="128">
          <cell r="T128">
            <v>0.25</v>
          </cell>
        </row>
        <row r="129">
          <cell r="C129" t="str">
            <v>AVERAGE LENGTH OF STAY</v>
          </cell>
        </row>
        <row r="131">
          <cell r="C131" t="str">
            <v xml:space="preserve">Medicare IP DRG </v>
          </cell>
          <cell r="E131">
            <v>4.2578700602813129</v>
          </cell>
          <cell r="H131">
            <v>4.8410153640614562</v>
          </cell>
          <cell r="K131">
            <v>4.4074074074074074</v>
          </cell>
          <cell r="N131">
            <v>4.6757613651468031</v>
          </cell>
          <cell r="Q131">
            <v>4.7282201017052081</v>
          </cell>
          <cell r="T131">
            <v>4.7282201017052081</v>
          </cell>
        </row>
        <row r="132">
          <cell r="C132" t="str">
            <v xml:space="preserve">Medicare Rehab </v>
          </cell>
          <cell r="E132">
            <v>0</v>
          </cell>
          <cell r="H132">
            <v>0</v>
          </cell>
          <cell r="K132">
            <v>0</v>
          </cell>
          <cell r="N132">
            <v>0</v>
          </cell>
          <cell r="Q132">
            <v>0</v>
          </cell>
          <cell r="T132">
            <v>0</v>
          </cell>
        </row>
        <row r="133">
          <cell r="C133" t="str">
            <v>Medicare Psych</v>
          </cell>
          <cell r="E133">
            <v>13.360824742268042</v>
          </cell>
          <cell r="H133">
            <v>18.28846153846154</v>
          </cell>
          <cell r="K133">
            <v>11.480519480519481</v>
          </cell>
          <cell r="N133">
            <v>12.179534242423212</v>
          </cell>
          <cell r="Q133">
            <v>12.316180005183883</v>
          </cell>
          <cell r="T133">
            <v>12.316180005183883</v>
          </cell>
        </row>
        <row r="134">
          <cell r="C134" t="str">
            <v xml:space="preserve">Medicaid DRG </v>
          </cell>
          <cell r="E134">
            <v>2.985445205479452</v>
          </cell>
          <cell r="H134">
            <v>3.3793445878848063</v>
          </cell>
          <cell r="K134">
            <v>2.7980049875311721</v>
          </cell>
          <cell r="N134">
            <v>2.9683672079414336</v>
          </cell>
          <cell r="Q134">
            <v>3.0016701892549631</v>
          </cell>
          <cell r="T134">
            <v>3.0016701892549631</v>
          </cell>
        </row>
        <row r="135">
          <cell r="C135" t="str">
            <v>Medicaid Rehab</v>
          </cell>
          <cell r="E135">
            <v>0</v>
          </cell>
          <cell r="H135">
            <v>0</v>
          </cell>
          <cell r="K135">
            <v>0</v>
          </cell>
          <cell r="N135">
            <v>0</v>
          </cell>
          <cell r="Q135">
            <v>0</v>
          </cell>
          <cell r="T135">
            <v>0</v>
          </cell>
        </row>
        <row r="136">
          <cell r="C136" t="str">
            <v xml:space="preserve">Medicaid Psych </v>
          </cell>
          <cell r="E136">
            <v>9</v>
          </cell>
          <cell r="H136">
            <v>8.896860986547086</v>
          </cell>
          <cell r="K136">
            <v>11.735632183908047</v>
          </cell>
          <cell r="N136">
            <v>12.450180001255863</v>
          </cell>
          <cell r="Q136">
            <v>12.589862218072779</v>
          </cell>
          <cell r="T136">
            <v>12.589862218072779</v>
          </cell>
        </row>
        <row r="137">
          <cell r="C137" t="str">
            <v xml:space="preserve">Catamount </v>
          </cell>
          <cell r="E137">
            <v>3.7659574468085109</v>
          </cell>
          <cell r="H137">
            <v>4.3076923076923075</v>
          </cell>
          <cell r="K137">
            <v>5.708333333333333</v>
          </cell>
          <cell r="N137">
            <v>6.0558968101113546</v>
          </cell>
          <cell r="Q137">
            <v>6.1238396905488681</v>
          </cell>
          <cell r="T137">
            <v>6.1238396905488681</v>
          </cell>
        </row>
        <row r="138">
          <cell r="C138" t="str">
            <v xml:space="preserve">Pace VT </v>
          </cell>
          <cell r="E138">
            <v>8.6206896551724146</v>
          </cell>
          <cell r="H138">
            <v>0</v>
          </cell>
          <cell r="K138">
            <v>0</v>
          </cell>
          <cell r="N138">
            <v>0</v>
          </cell>
          <cell r="Q138">
            <v>0</v>
          </cell>
          <cell r="T138">
            <v>0</v>
          </cell>
        </row>
        <row r="139">
          <cell r="C139" t="str">
            <v xml:space="preserve">BCBS </v>
          </cell>
          <cell r="E139">
            <v>3.0946882217090068</v>
          </cell>
          <cell r="H139">
            <v>3.3292410714285716</v>
          </cell>
          <cell r="K139">
            <v>3.1749049429657794</v>
          </cell>
          <cell r="N139">
            <v>3.3682154831847995</v>
          </cell>
          <cell r="Q139">
            <v>3.4060044794371316</v>
          </cell>
          <cell r="T139">
            <v>3.4060044794371316</v>
          </cell>
        </row>
        <row r="140">
          <cell r="C140" t="str">
            <v xml:space="preserve">M'care HMO </v>
          </cell>
          <cell r="E140">
            <v>4.0134529147982061</v>
          </cell>
          <cell r="H140">
            <v>4.1634615384615383</v>
          </cell>
          <cell r="K140">
            <v>5.3484848484848486</v>
          </cell>
          <cell r="N140">
            <v>5.6741382188966361</v>
          </cell>
          <cell r="Q140">
            <v>5.7377980378599869</v>
          </cell>
          <cell r="T140">
            <v>5.7377980378599869</v>
          </cell>
        </row>
        <row r="141">
          <cell r="C141" t="str">
            <v xml:space="preserve">Commercial </v>
          </cell>
          <cell r="E141">
            <v>3.6193181818181817</v>
          </cell>
          <cell r="H141">
            <v>3.0284552845528454</v>
          </cell>
          <cell r="K141">
            <v>2.7884615384615383</v>
          </cell>
          <cell r="N141">
            <v>2.9582426865788194</v>
          </cell>
          <cell r="Q141">
            <v>2.9914320779211203</v>
          </cell>
          <cell r="T141">
            <v>2.9914320779211203</v>
          </cell>
        </row>
        <row r="142">
          <cell r="C142" t="str">
            <v xml:space="preserve">Workers Comp </v>
          </cell>
          <cell r="E142">
            <v>3</v>
          </cell>
          <cell r="H142">
            <v>2</v>
          </cell>
          <cell r="K142">
            <v>2.5</v>
          </cell>
          <cell r="N142">
            <v>2.6522175810706661</v>
          </cell>
          <cell r="Q142">
            <v>2.6819735871016936</v>
          </cell>
          <cell r="T142">
            <v>2.6819735871016936</v>
          </cell>
        </row>
        <row r="143">
          <cell r="C143" t="str">
            <v>Selfpay</v>
          </cell>
          <cell r="E143">
            <v>3.9603174603174605</v>
          </cell>
          <cell r="H143">
            <v>4.2765957446808507</v>
          </cell>
          <cell r="K143">
            <v>3.7462686567164178</v>
          </cell>
          <cell r="N143">
            <v>3.9743678379029079</v>
          </cell>
          <cell r="Q143">
            <v>4.01895743500015</v>
          </cell>
          <cell r="T143">
            <v>4.01895743500015</v>
          </cell>
        </row>
        <row r="145">
          <cell r="C145" t="str">
            <v>Overall Avg Length of Stay (excl swing &amp; Level II)</v>
          </cell>
          <cell r="E145">
            <v>4.273400877060336</v>
          </cell>
          <cell r="H145">
            <v>4.6725565106653928</v>
          </cell>
          <cell r="K145">
            <v>4.3700899195456699</v>
          </cell>
          <cell r="N145">
            <v>4.6361717261914865</v>
          </cell>
          <cell r="Q145">
            <v>4.6881862949923407</v>
          </cell>
          <cell r="T145">
            <v>4.6881862949923407</v>
          </cell>
        </row>
        <row r="147">
          <cell r="C147" t="str">
            <v xml:space="preserve">Medicare Swing Bed </v>
          </cell>
          <cell r="E147">
            <v>11.218181818181819</v>
          </cell>
          <cell r="H147">
            <v>7.4666666666666668</v>
          </cell>
          <cell r="K147">
            <v>6.4642857142857144</v>
          </cell>
          <cell r="N147">
            <v>7.4999999999999991</v>
          </cell>
          <cell r="Q147">
            <v>7.5000000000000009</v>
          </cell>
          <cell r="T147">
            <v>7.5000000000000009</v>
          </cell>
        </row>
        <row r="149">
          <cell r="C149" t="str">
            <v>REVENUE PER DISCHARGE</v>
          </cell>
        </row>
        <row r="151">
          <cell r="C151" t="str">
            <v xml:space="preserve">Medicare IP DRG </v>
          </cell>
          <cell r="E151">
            <v>24774.781982585399</v>
          </cell>
          <cell r="H151">
            <v>27688.378423513695</v>
          </cell>
          <cell r="K151">
            <v>26698.661220043574</v>
          </cell>
          <cell r="N151">
            <v>27804.893889012637</v>
          </cell>
          <cell r="Q151">
            <v>28175.060170586166</v>
          </cell>
          <cell r="T151">
            <v>30542.657030256123</v>
          </cell>
        </row>
        <row r="152">
          <cell r="C152" t="str">
            <v xml:space="preserve">Medicare Rehab </v>
          </cell>
          <cell r="E152">
            <v>0</v>
          </cell>
          <cell r="H152">
            <v>0</v>
          </cell>
          <cell r="K152">
            <v>0</v>
          </cell>
          <cell r="N152">
            <v>0</v>
          </cell>
          <cell r="Q152">
            <v>0</v>
          </cell>
          <cell r="T152">
            <v>0</v>
          </cell>
        </row>
        <row r="153">
          <cell r="C153" t="str">
            <v>Medicare Psych</v>
          </cell>
          <cell r="E153">
            <v>24468.170103092783</v>
          </cell>
          <cell r="H153">
            <v>35010.628205128203</v>
          </cell>
          <cell r="K153">
            <v>26574.259740259738</v>
          </cell>
          <cell r="N153">
            <v>27675.337956731324</v>
          </cell>
          <cell r="Q153">
            <v>28043.779461440041</v>
          </cell>
          <cell r="T153">
            <v>30400.34458620588</v>
          </cell>
        </row>
        <row r="154">
          <cell r="C154" t="str">
            <v xml:space="preserve">Medicaid DRG </v>
          </cell>
          <cell r="E154">
            <v>19830.984589041094</v>
          </cell>
          <cell r="H154">
            <v>13799.179741807349</v>
          </cell>
          <cell r="K154">
            <v>12904.134663341645</v>
          </cell>
          <cell r="N154">
            <v>13438.804743302358</v>
          </cell>
          <cell r="Q154">
            <v>13617.715419979557</v>
          </cell>
          <cell r="T154">
            <v>14762.034547215409</v>
          </cell>
        </row>
        <row r="155">
          <cell r="C155" t="str">
            <v>Medicaid Rehab</v>
          </cell>
          <cell r="E155">
            <v>0</v>
          </cell>
          <cell r="H155">
            <v>0</v>
          </cell>
          <cell r="K155">
            <v>0</v>
          </cell>
          <cell r="N155">
            <v>0</v>
          </cell>
          <cell r="Q155">
            <v>0</v>
          </cell>
          <cell r="T155">
            <v>0</v>
          </cell>
        </row>
        <row r="156">
          <cell r="C156" t="str">
            <v xml:space="preserve">Medicaid Psych </v>
          </cell>
          <cell r="E156">
            <v>0</v>
          </cell>
          <cell r="H156">
            <v>18201.721973094169</v>
          </cell>
          <cell r="K156">
            <v>21517.172413793105</v>
          </cell>
          <cell r="N156">
            <v>22408.715209583486</v>
          </cell>
          <cell r="Q156">
            <v>22707.042216947088</v>
          </cell>
          <cell r="T156">
            <v>24615.152493189264</v>
          </cell>
        </row>
        <row r="157">
          <cell r="C157" t="str">
            <v xml:space="preserve">Catamount </v>
          </cell>
          <cell r="E157">
            <v>29372.223404255321</v>
          </cell>
          <cell r="H157">
            <v>31443.567307692309</v>
          </cell>
          <cell r="K157">
            <v>26625.791666666668</v>
          </cell>
          <cell r="N157">
            <v>27729.005057633207</v>
          </cell>
          <cell r="Q157">
            <v>28098.1610319336</v>
          </cell>
          <cell r="T157">
            <v>30459.295929922457</v>
          </cell>
        </row>
        <row r="158">
          <cell r="C158" t="str">
            <v xml:space="preserve">Pace VT </v>
          </cell>
          <cell r="E158">
            <v>18309.068965517243</v>
          </cell>
          <cell r="H158">
            <v>0</v>
          </cell>
          <cell r="K158">
            <v>0</v>
          </cell>
          <cell r="N158">
            <v>0</v>
          </cell>
          <cell r="Q158">
            <v>0</v>
          </cell>
          <cell r="T158">
            <v>0</v>
          </cell>
        </row>
        <row r="159">
          <cell r="C159" t="str">
            <v xml:space="preserve">BCBS </v>
          </cell>
          <cell r="E159">
            <v>19740.081986143188</v>
          </cell>
          <cell r="H159">
            <v>23248.012276785714</v>
          </cell>
          <cell r="K159">
            <v>21482.547528517109</v>
          </cell>
          <cell r="N159">
            <v>22372.655676370057</v>
          </cell>
          <cell r="Q159">
            <v>22670.502623519147</v>
          </cell>
          <cell r="T159">
            <v>24575.542417351353</v>
          </cell>
        </row>
        <row r="160">
          <cell r="C160" t="str">
            <v xml:space="preserve">M'care HMO </v>
          </cell>
          <cell r="E160">
            <v>21960.183856502241</v>
          </cell>
          <cell r="H160">
            <v>26484.26923076923</v>
          </cell>
          <cell r="K160">
            <v>27281.666666666668</v>
          </cell>
          <cell r="N160">
            <v>28412.055590735043</v>
          </cell>
          <cell r="Q160">
            <v>28790.305010130905</v>
          </cell>
          <cell r="T160">
            <v>31209.60191023432</v>
          </cell>
        </row>
        <row r="161">
          <cell r="C161" t="str">
            <v xml:space="preserve">Commercial </v>
          </cell>
          <cell r="E161">
            <v>25206.984848484848</v>
          </cell>
          <cell r="H161">
            <v>29683.869918699187</v>
          </cell>
          <cell r="K161">
            <v>15321.625</v>
          </cell>
          <cell r="N161">
            <v>15956.461405353866</v>
          </cell>
          <cell r="Q161">
            <v>16168.889620655398</v>
          </cell>
          <cell r="T161">
            <v>17527.58813126864</v>
          </cell>
        </row>
        <row r="162">
          <cell r="C162" t="str">
            <v xml:space="preserve">Workers Comp </v>
          </cell>
          <cell r="E162">
            <v>51533</v>
          </cell>
          <cell r="H162">
            <v>28969.357142857141</v>
          </cell>
          <cell r="K162">
            <v>15106</v>
          </cell>
          <cell r="N162">
            <v>15731.902196358124</v>
          </cell>
          <cell r="Q162">
            <v>15941.340857097104</v>
          </cell>
          <cell r="T162">
            <v>17280.918069130661</v>
          </cell>
        </row>
        <row r="163">
          <cell r="C163" t="str">
            <v>Selfpay</v>
          </cell>
          <cell r="E163">
            <v>23697.234126984127</v>
          </cell>
          <cell r="H163">
            <v>30917.196808510638</v>
          </cell>
          <cell r="K163">
            <v>18749.462686567163</v>
          </cell>
          <cell r="N163">
            <v>19526.328162275957</v>
          </cell>
          <cell r="Q163">
            <v>19786.281978948151</v>
          </cell>
          <cell r="T163">
            <v>21448.955946431193</v>
          </cell>
        </row>
        <row r="166">
          <cell r="C166" t="str">
            <v>REVENUE PER DAY</v>
          </cell>
        </row>
        <row r="168">
          <cell r="C168" t="str">
            <v xml:space="preserve">Medicare IP DRG </v>
          </cell>
          <cell r="E168">
            <v>5818.5857322636466</v>
          </cell>
          <cell r="H168">
            <v>5719.539464606044</v>
          </cell>
          <cell r="K168">
            <v>6057.6794364804746</v>
          </cell>
          <cell r="N168">
            <v>5946.6024284880623</v>
          </cell>
          <cell r="Q168">
            <v>5958.9146792098309</v>
          </cell>
          <cell r="T168">
            <v>6459.652125593957</v>
          </cell>
        </row>
        <row r="169">
          <cell r="C169" t="str">
            <v xml:space="preserve">Medicare Rehab </v>
          </cell>
          <cell r="E169" t="e">
            <v>#DIV/0!</v>
          </cell>
          <cell r="H169" t="e">
            <v>#DIV/0!</v>
          </cell>
          <cell r="K169" t="e">
            <v>#DIV/0!</v>
          </cell>
          <cell r="N169" t="e">
            <v>#DIV/0!</v>
          </cell>
          <cell r="Q169" t="e">
            <v>#DIV/0!</v>
          </cell>
          <cell r="T169" t="e">
            <v>#DIV/0!</v>
          </cell>
        </row>
        <row r="170">
          <cell r="C170" t="str">
            <v>Medicare Psych</v>
          </cell>
          <cell r="E170">
            <v>1831.3368055555557</v>
          </cell>
          <cell r="H170">
            <v>1914.3561163687348</v>
          </cell>
          <cell r="K170">
            <v>2314.7262443438913</v>
          </cell>
          <cell r="N170">
            <v>2272.2821255622252</v>
          </cell>
          <cell r="Q170">
            <v>2276.9868132518695</v>
          </cell>
          <cell r="T170">
            <v>2468.3257774253357</v>
          </cell>
        </row>
        <row r="171">
          <cell r="C171" t="str">
            <v xml:space="preserve">Medicaid DRG </v>
          </cell>
          <cell r="E171">
            <v>6642.5552050473189</v>
          </cell>
          <cell r="H171">
            <v>4083.3893623273584</v>
          </cell>
          <cell r="K171">
            <v>4611.9055258467024</v>
          </cell>
          <cell r="N171">
            <v>4527.3390392363845</v>
          </cell>
          <cell r="Q171">
            <v>4536.7127503636821</v>
          </cell>
          <cell r="T171">
            <v>4917.94021876849</v>
          </cell>
        </row>
        <row r="172">
          <cell r="C172" t="str">
            <v>Medicaid Rehab</v>
          </cell>
          <cell r="E172" t="e">
            <v>#DIV/0!</v>
          </cell>
          <cell r="H172" t="e">
            <v>#DIV/0!</v>
          </cell>
          <cell r="K172" t="e">
            <v>#DIV/0!</v>
          </cell>
          <cell r="N172" t="e">
            <v>#DIV/0!</v>
          </cell>
          <cell r="Q172" t="e">
            <v>#DIV/0!</v>
          </cell>
          <cell r="T172" t="e">
            <v>#DIV/0!</v>
          </cell>
        </row>
        <row r="173">
          <cell r="C173" t="str">
            <v xml:space="preserve">Medicaid Psych </v>
          </cell>
          <cell r="E173">
            <v>0</v>
          </cell>
          <cell r="H173">
            <v>2045.858870967742</v>
          </cell>
          <cell r="K173">
            <v>1833.4906953966699</v>
          </cell>
          <cell r="N173">
            <v>1799.8707815728844</v>
          </cell>
          <cell r="Q173">
            <v>1803.5973566375549</v>
          </cell>
          <cell r="T173">
            <v>1955.156622592275</v>
          </cell>
        </row>
        <row r="174">
          <cell r="C174" t="str">
            <v xml:space="preserve">Catamount </v>
          </cell>
          <cell r="E174">
            <v>7799.4039548022602</v>
          </cell>
          <cell r="H174">
            <v>7299.3995535714284</v>
          </cell>
          <cell r="K174">
            <v>4664.3722627737225</v>
          </cell>
          <cell r="N174">
            <v>4578.8437166457152</v>
          </cell>
          <cell r="Q174">
            <v>4588.3240665653702</v>
          </cell>
          <cell r="T174">
            <v>4973.8885191477711</v>
          </cell>
        </row>
        <row r="175">
          <cell r="C175" t="str">
            <v xml:space="preserve">Pace VT </v>
          </cell>
          <cell r="E175">
            <v>2123.8519999999999</v>
          </cell>
          <cell r="H175" t="e">
            <v>#DIV/0!</v>
          </cell>
          <cell r="K175" t="e">
            <v>#DIV/0!</v>
          </cell>
          <cell r="N175" t="e">
            <v>#DIV/0!</v>
          </cell>
          <cell r="Q175" t="e">
            <v>#DIV/0!</v>
          </cell>
          <cell r="T175" t="e">
            <v>#DIV/0!</v>
          </cell>
        </row>
        <row r="176">
          <cell r="C176" t="str">
            <v xml:space="preserve">BCBS </v>
          </cell>
          <cell r="E176">
            <v>7055.2666116384644</v>
          </cell>
          <cell r="H176">
            <v>7620.629973968018</v>
          </cell>
          <cell r="K176">
            <v>7614.119113573407</v>
          </cell>
          <cell r="N176">
            <v>7474.5023546309849</v>
          </cell>
          <cell r="Q176">
            <v>7489.9780734330016</v>
          </cell>
          <cell r="T176">
            <v>8119.3733066034256</v>
          </cell>
        </row>
        <row r="177">
          <cell r="C177" t="str">
            <v xml:space="preserve">M'care HMO </v>
          </cell>
          <cell r="E177">
            <v>5471.6435754189943</v>
          </cell>
          <cell r="H177">
            <v>6361.1177829099306</v>
          </cell>
          <cell r="K177">
            <v>5100.8215297450424</v>
          </cell>
          <cell r="N177">
            <v>5007.2900050467761</v>
          </cell>
          <cell r="Q177">
            <v>5017.6574393456276</v>
          </cell>
          <cell r="T177">
            <v>5439.2994846285128</v>
          </cell>
        </row>
        <row r="178">
          <cell r="C178" t="str">
            <v xml:space="preserve">Commercial </v>
          </cell>
          <cell r="E178">
            <v>6964.5672422815278</v>
          </cell>
          <cell r="H178">
            <v>9801.6536912751671</v>
          </cell>
          <cell r="K178">
            <v>5494.6517241379306</v>
          </cell>
          <cell r="N178">
            <v>5393.8987080898924</v>
          </cell>
          <cell r="Q178">
            <v>5405.0666033814423</v>
          </cell>
          <cell r="T178">
            <v>5859.2632808328199</v>
          </cell>
        </row>
        <row r="179">
          <cell r="C179" t="str">
            <v xml:space="preserve">Workers Comp </v>
          </cell>
          <cell r="E179">
            <v>17177.666666666668</v>
          </cell>
          <cell r="H179">
            <v>14484.678571428571</v>
          </cell>
          <cell r="K179">
            <v>6042.4</v>
          </cell>
          <cell r="N179">
            <v>5931.6031643253637</v>
          </cell>
          <cell r="Q179">
            <v>5943.8843595489325</v>
          </cell>
          <cell r="T179">
            <v>6443.3587833374186</v>
          </cell>
        </row>
        <row r="180">
          <cell r="C180" t="str">
            <v>Selfpay</v>
          </cell>
          <cell r="E180">
            <v>5983.6703406813631</v>
          </cell>
          <cell r="H180">
            <v>7229.3942786069656</v>
          </cell>
          <cell r="K180">
            <v>5004.8366533864546</v>
          </cell>
          <cell r="N180">
            <v>4913.0651612204838</v>
          </cell>
          <cell r="Q180">
            <v>4923.2375059845372</v>
          </cell>
          <cell r="T180">
            <v>5336.9452882574251</v>
          </cell>
        </row>
        <row r="183">
          <cell r="C183" t="str">
            <v>REIMBURSEMENT PER DISCHARGE</v>
          </cell>
        </row>
        <row r="185">
          <cell r="C185" t="str">
            <v xml:space="preserve">Medicare IP DRG </v>
          </cell>
          <cell r="E185">
            <v>10487.788774279974</v>
          </cell>
          <cell r="H185">
            <v>10850.729458917836</v>
          </cell>
          <cell r="K185">
            <v>11555.936819172113</v>
          </cell>
          <cell r="N185">
            <v>12364.83631244392</v>
          </cell>
          <cell r="Q185">
            <v>12659.452952485159</v>
          </cell>
          <cell r="T185">
            <v>12659.452952485159</v>
          </cell>
        </row>
        <row r="186">
          <cell r="C186" t="str">
            <v xml:space="preserve">Medicare Rehab </v>
          </cell>
        </row>
        <row r="187">
          <cell r="C187" t="str">
            <v>Medicare Psych</v>
          </cell>
          <cell r="E187">
            <v>12511.22974226804</v>
          </cell>
          <cell r="H187">
            <v>18867.717948717949</v>
          </cell>
          <cell r="K187">
            <v>11359.701298701299</v>
          </cell>
          <cell r="N187">
            <v>11759.25109781514</v>
          </cell>
          <cell r="Q187">
            <v>12027.939826710226</v>
          </cell>
          <cell r="T187">
            <v>12027.939826710226</v>
          </cell>
        </row>
        <row r="188">
          <cell r="C188" t="str">
            <v xml:space="preserve">Medicaid DRG </v>
          </cell>
          <cell r="E188">
            <v>7468.1771746575341</v>
          </cell>
          <cell r="H188">
            <v>5351.0039721946378</v>
          </cell>
          <cell r="K188">
            <v>3672.3441396508729</v>
          </cell>
          <cell r="N188">
            <v>6240.9809227896139</v>
          </cell>
          <cell r="Q188">
            <v>6399.9558455309671</v>
          </cell>
          <cell r="T188">
            <v>6400.8665111848759</v>
          </cell>
        </row>
        <row r="189">
          <cell r="C189" t="str">
            <v>Medicaid Rehab</v>
          </cell>
        </row>
        <row r="190">
          <cell r="C190" t="str">
            <v xml:space="preserve">Medicaid Psych </v>
          </cell>
          <cell r="E190">
            <v>-2.0115384615384615</v>
          </cell>
          <cell r="H190">
            <v>18201.721973094169</v>
          </cell>
          <cell r="K190">
            <v>21367.252873563219</v>
          </cell>
          <cell r="N190">
            <v>10406.607343330568</v>
          </cell>
          <cell r="Q190">
            <v>10671.692210416828</v>
          </cell>
          <cell r="T190">
            <v>10673.210712075228</v>
          </cell>
        </row>
        <row r="191">
          <cell r="C191" t="str">
            <v xml:space="preserve">Catamount </v>
          </cell>
          <cell r="E191">
            <v>-8189.8945744680832</v>
          </cell>
          <cell r="H191">
            <v>17105.298076923078</v>
          </cell>
          <cell r="K191">
            <v>15681.833333333334</v>
          </cell>
          <cell r="N191">
            <v>23015.074197835558</v>
          </cell>
          <cell r="Q191">
            <v>23321.473656504888</v>
          </cell>
          <cell r="T191">
            <v>23321.473656504888</v>
          </cell>
        </row>
        <row r="192">
          <cell r="C192" t="str">
            <v xml:space="preserve">Pace VT </v>
          </cell>
        </row>
        <row r="193">
          <cell r="C193" t="str">
            <v xml:space="preserve">BCBS </v>
          </cell>
          <cell r="E193">
            <v>22806.412484774664</v>
          </cell>
          <cell r="H193">
            <v>22244.214536928488</v>
          </cell>
          <cell r="K193">
            <v>20234.975806451614</v>
          </cell>
          <cell r="N193">
            <v>21258.48565684288</v>
          </cell>
          <cell r="Q193">
            <v>21541.499669372064</v>
          </cell>
          <cell r="T193">
            <v>23351.667479520369</v>
          </cell>
        </row>
        <row r="194">
          <cell r="C194" t="str">
            <v xml:space="preserve">M'care HMO </v>
          </cell>
          <cell r="E194">
            <v>-10360.295470852016</v>
          </cell>
          <cell r="H194">
            <v>10022.254807692309</v>
          </cell>
          <cell r="K194">
            <v>8709.2121212121219</v>
          </cell>
          <cell r="N194">
            <v>12634.841121199872</v>
          </cell>
          <cell r="Q194">
            <v>12803.048638005213</v>
          </cell>
          <cell r="T194">
            <v>12937.664233971107</v>
          </cell>
        </row>
        <row r="195">
          <cell r="C195" t="str">
            <v xml:space="preserve">Commercial </v>
          </cell>
          <cell r="E195">
            <v>16038.471666666668</v>
          </cell>
          <cell r="H195">
            <v>21826.117886178861</v>
          </cell>
          <cell r="K195">
            <v>18949</v>
          </cell>
          <cell r="N195">
            <v>20485.925168167723</v>
          </cell>
          <cell r="Q195">
            <v>21104.154316676482</v>
          </cell>
          <cell r="T195">
            <v>22651.48995285224</v>
          </cell>
        </row>
        <row r="196">
          <cell r="C196" t="str">
            <v xml:space="preserve">Workers Comp </v>
          </cell>
          <cell r="E196">
            <v>50657.775384615379</v>
          </cell>
          <cell r="H196">
            <v>25099.142857142859</v>
          </cell>
          <cell r="K196">
            <v>5000.5</v>
          </cell>
          <cell r="N196">
            <v>13057.478822977244</v>
          </cell>
          <cell r="Q196">
            <v>13231.312911390596</v>
          </cell>
          <cell r="T196">
            <v>14343.161997378449</v>
          </cell>
        </row>
        <row r="197">
          <cell r="C197" t="str">
            <v>Selfpay</v>
          </cell>
          <cell r="E197">
            <v>23697.234126984127</v>
          </cell>
          <cell r="H197">
            <v>30917.196808510638</v>
          </cell>
          <cell r="K197">
            <v>18749.462686567163</v>
          </cell>
          <cell r="N197">
            <v>19526.328162275957</v>
          </cell>
          <cell r="Q197">
            <v>19786.281978948151</v>
          </cell>
          <cell r="T197">
            <v>21448.955946431193</v>
          </cell>
        </row>
        <row r="199">
          <cell r="C199" t="str">
            <v>C/A G/L &amp; BUDGET INPUT</v>
          </cell>
        </row>
        <row r="201">
          <cell r="C201" t="str">
            <v>Medicare Contractual Allowances</v>
          </cell>
        </row>
        <row r="202">
          <cell r="C202" t="str">
            <v>Medicare Target Allowance</v>
          </cell>
          <cell r="E202">
            <v>500000</v>
          </cell>
          <cell r="H202">
            <v>0</v>
          </cell>
          <cell r="K202">
            <v>251938</v>
          </cell>
          <cell r="N202">
            <v>755814</v>
          </cell>
          <cell r="Q202">
            <v>755814</v>
          </cell>
          <cell r="T202">
            <v>819302.37600000005</v>
          </cell>
          <cell r="W202" t="str">
            <v>425800</v>
          </cell>
        </row>
        <row r="203">
          <cell r="C203" t="str">
            <v>Medicare Inpatient</v>
          </cell>
          <cell r="E203">
            <v>42660961.719999999</v>
          </cell>
          <cell r="H203">
            <v>50411921</v>
          </cell>
          <cell r="K203">
            <v>13901021</v>
          </cell>
          <cell r="N203">
            <v>41267525.322169706</v>
          </cell>
          <cell r="Q203">
            <v>39467431.178655431</v>
          </cell>
          <cell r="T203">
            <v>45489945.464065492</v>
          </cell>
          <cell r="W203" t="str">
            <v>424000</v>
          </cell>
        </row>
        <row r="204">
          <cell r="C204" t="str">
            <v>Medicare Billing Adjustment</v>
          </cell>
          <cell r="E204">
            <v>294624.48</v>
          </cell>
          <cell r="H204">
            <v>339000</v>
          </cell>
          <cell r="K204">
            <v>173548</v>
          </cell>
          <cell r="N204">
            <v>520644</v>
          </cell>
          <cell r="Q204">
            <v>520644</v>
          </cell>
          <cell r="T204">
            <v>564378.09600000002</v>
          </cell>
          <cell r="W204" t="str">
            <v>425600</v>
          </cell>
        </row>
        <row r="205">
          <cell r="C205" t="str">
            <v>Medicare Outpatient</v>
          </cell>
          <cell r="E205">
            <v>68913057.920000002</v>
          </cell>
          <cell r="H205">
            <v>70119844</v>
          </cell>
          <cell r="K205">
            <v>24026149</v>
          </cell>
          <cell r="N205">
            <v>76803914.470237777</v>
          </cell>
          <cell r="Q205">
            <v>76781105.915039986</v>
          </cell>
          <cell r="T205">
            <v>85489200.08727406</v>
          </cell>
          <cell r="W205" t="str">
            <v>424800</v>
          </cell>
        </row>
        <row r="206">
          <cell r="C206" t="str">
            <v>Medicare IP Physician</v>
          </cell>
          <cell r="E206">
            <v>8211544.3300000001</v>
          </cell>
          <cell r="H206">
            <v>7493121</v>
          </cell>
          <cell r="K206">
            <v>2305339</v>
          </cell>
          <cell r="N206">
            <v>7233036.6646148739</v>
          </cell>
          <cell r="Q206">
            <v>7121490.466709394</v>
          </cell>
          <cell r="T206">
            <v>7969406.862312831</v>
          </cell>
          <cell r="W206" t="str">
            <v>425000</v>
          </cell>
        </row>
        <row r="207">
          <cell r="C207" t="str">
            <v>Medicare OP Physician</v>
          </cell>
          <cell r="E207">
            <v>8030607.9699999997</v>
          </cell>
          <cell r="H207">
            <v>9708434</v>
          </cell>
          <cell r="K207">
            <v>3836702</v>
          </cell>
          <cell r="N207">
            <v>10714875.48987177</v>
          </cell>
          <cell r="Q207">
            <v>11836153.780373503</v>
          </cell>
          <cell r="T207">
            <v>13245419.513511257</v>
          </cell>
          <cell r="W207" t="str">
            <v>425200</v>
          </cell>
        </row>
        <row r="208">
          <cell r="C208" t="str">
            <v>Medicare Waiver Of Liability</v>
          </cell>
          <cell r="E208">
            <v>4850723.17</v>
          </cell>
          <cell r="H208">
            <v>4302000</v>
          </cell>
          <cell r="K208">
            <v>1612215</v>
          </cell>
          <cell r="N208">
            <v>4836645</v>
          </cell>
          <cell r="Q208">
            <v>4836645</v>
          </cell>
          <cell r="T208">
            <v>5242923.18</v>
          </cell>
          <cell r="W208" t="str">
            <v>425400</v>
          </cell>
        </row>
        <row r="209">
          <cell r="C209" t="str">
            <v>Medicare Rehab</v>
          </cell>
          <cell r="E209">
            <v>48511.81</v>
          </cell>
          <cell r="H209">
            <v>0</v>
          </cell>
          <cell r="K209">
            <v>-136565</v>
          </cell>
          <cell r="N209">
            <v>-136565</v>
          </cell>
          <cell r="Q209">
            <v>0</v>
          </cell>
          <cell r="T209">
            <v>0</v>
          </cell>
          <cell r="W209" t="str">
            <v>424200</v>
          </cell>
        </row>
        <row r="210">
          <cell r="C210" t="str">
            <v>Medicare Psych</v>
          </cell>
          <cell r="E210">
            <v>2319646.4300000002</v>
          </cell>
          <cell r="H210">
            <v>2518294</v>
          </cell>
          <cell r="K210">
            <v>1171521</v>
          </cell>
          <cell r="N210">
            <v>3568156.1805092436</v>
          </cell>
          <cell r="Q210">
            <v>3417179.8683026102</v>
          </cell>
          <cell r="T210">
            <v>3919982.53655808</v>
          </cell>
          <cell r="W210" t="str">
            <v>424400</v>
          </cell>
        </row>
        <row r="211">
          <cell r="C211" t="str">
            <v>Medicare Swing Bed</v>
          </cell>
          <cell r="E211">
            <v>1184888.27</v>
          </cell>
          <cell r="H211">
            <v>535930</v>
          </cell>
          <cell r="K211">
            <v>444085</v>
          </cell>
          <cell r="N211">
            <v>1325208.8927545778</v>
          </cell>
          <cell r="Q211">
            <v>1278022.5721854775</v>
          </cell>
          <cell r="T211">
            <v>1401167.1065418192</v>
          </cell>
          <cell r="W211" t="str">
            <v>424600</v>
          </cell>
        </row>
        <row r="212">
          <cell r="C212" t="str">
            <v>Total Medicare Contractual</v>
          </cell>
          <cell r="E212">
            <v>137014566.10000002</v>
          </cell>
          <cell r="H212">
            <v>145428544</v>
          </cell>
          <cell r="K212">
            <v>47585953</v>
          </cell>
          <cell r="N212">
            <v>146889255.02015793</v>
          </cell>
          <cell r="Q212">
            <v>146014486.78126642</v>
          </cell>
          <cell r="T212">
            <v>164141725.22226357</v>
          </cell>
        </row>
        <row r="214">
          <cell r="C214" t="str">
            <v>Medicaid Contractual Allowances</v>
          </cell>
        </row>
        <row r="215">
          <cell r="C215" t="str">
            <v>Medicaid Outpatient</v>
          </cell>
          <cell r="E215">
            <v>26785083.539999999</v>
          </cell>
          <cell r="H215">
            <v>29178405</v>
          </cell>
          <cell r="K215">
            <v>8995432</v>
          </cell>
          <cell r="N215">
            <v>27969098.388567921</v>
          </cell>
          <cell r="Q215">
            <v>27942119.948698975</v>
          </cell>
          <cell r="T215">
            <v>31119268.649973966</v>
          </cell>
          <cell r="W215" t="str">
            <v>428800</v>
          </cell>
        </row>
        <row r="216">
          <cell r="C216" t="str">
            <v>Medicaid Inpatient</v>
          </cell>
          <cell r="E216">
            <v>14439759.060000001</v>
          </cell>
          <cell r="H216">
            <v>8507313</v>
          </cell>
          <cell r="K216">
            <v>3701948</v>
          </cell>
          <cell r="N216">
            <v>8403542.7684153132</v>
          </cell>
          <cell r="Q216">
            <v>8019996.6425305223</v>
          </cell>
          <cell r="T216">
            <v>9290492.2760219909</v>
          </cell>
          <cell r="W216" t="str">
            <v>428000</v>
          </cell>
        </row>
        <row r="217">
          <cell r="C217" t="str">
            <v>Medicaid IP Psych CA</v>
          </cell>
          <cell r="E217">
            <v>523</v>
          </cell>
          <cell r="H217">
            <v>0</v>
          </cell>
          <cell r="K217">
            <v>13043</v>
          </cell>
          <cell r="N217">
            <v>3040140.1706613111</v>
          </cell>
          <cell r="Q217">
            <v>2901385.1221374427</v>
          </cell>
          <cell r="T217">
            <v>3361010.8917050511</v>
          </cell>
          <cell r="W217" t="str">
            <v>428400</v>
          </cell>
        </row>
        <row r="218">
          <cell r="C218" t="str">
            <v>Medicaid Billing Adjustment</v>
          </cell>
          <cell r="E218">
            <v>685007.29</v>
          </cell>
          <cell r="H218">
            <v>1292000</v>
          </cell>
          <cell r="K218">
            <v>93160</v>
          </cell>
          <cell r="N218">
            <v>279480</v>
          </cell>
          <cell r="Q218">
            <v>279480</v>
          </cell>
          <cell r="T218">
            <v>302956.32</v>
          </cell>
          <cell r="W218" t="str">
            <v>429600</v>
          </cell>
        </row>
        <row r="219">
          <cell r="C219" t="str">
            <v>Medicaid Waiver of Liability</v>
          </cell>
          <cell r="E219">
            <v>568738.31000000006</v>
          </cell>
          <cell r="H219">
            <v>0</v>
          </cell>
          <cell r="K219">
            <v>465251</v>
          </cell>
          <cell r="N219">
            <v>1395753</v>
          </cell>
          <cell r="Q219">
            <v>1395753</v>
          </cell>
          <cell r="T219">
            <v>1512996.2520000001</v>
          </cell>
          <cell r="W219" t="str">
            <v>429400</v>
          </cell>
        </row>
        <row r="220">
          <cell r="C220" t="str">
            <v>Medicaid Level II</v>
          </cell>
          <cell r="E220">
            <v>267453.38</v>
          </cell>
          <cell r="H220">
            <v>2550786</v>
          </cell>
          <cell r="K220">
            <v>188183</v>
          </cell>
          <cell r="N220">
            <v>1680408.6463403387</v>
          </cell>
          <cell r="Q220">
            <v>1562737.4124903886</v>
          </cell>
          <cell r="T220">
            <v>1701250.9327948096</v>
          </cell>
          <cell r="W220" t="str">
            <v>428600</v>
          </cell>
        </row>
        <row r="221">
          <cell r="C221" t="str">
            <v>Mediciad MIC Allowance</v>
          </cell>
          <cell r="E221">
            <v>1208</v>
          </cell>
          <cell r="H221">
            <v>200000</v>
          </cell>
          <cell r="K221">
            <v>0</v>
          </cell>
          <cell r="N221">
            <v>200000</v>
          </cell>
          <cell r="Q221">
            <v>200000</v>
          </cell>
          <cell r="T221">
            <v>216800</v>
          </cell>
          <cell r="W221" t="str">
            <v>429800</v>
          </cell>
        </row>
        <row r="222">
          <cell r="C222" t="str">
            <v>Medicaid Physician IP</v>
          </cell>
          <cell r="E222">
            <v>3108192.64</v>
          </cell>
          <cell r="H222">
            <v>2182636</v>
          </cell>
          <cell r="K222">
            <v>795517</v>
          </cell>
          <cell r="N222">
            <v>2364484.7745728628</v>
          </cell>
          <cell r="Q222">
            <v>2328020.2439975785</v>
          </cell>
          <cell r="T222">
            <v>2595681.9480290939</v>
          </cell>
          <cell r="W222" t="str">
            <v>429000</v>
          </cell>
        </row>
        <row r="223">
          <cell r="C223" t="str">
            <v>Medicaid Physician OP</v>
          </cell>
          <cell r="E223">
            <v>4763435.84</v>
          </cell>
          <cell r="H223">
            <v>5713032</v>
          </cell>
          <cell r="K223">
            <v>2204808</v>
          </cell>
          <cell r="N223">
            <v>6017250.4756950419</v>
          </cell>
          <cell r="Q223">
            <v>6646936.9646594431</v>
          </cell>
          <cell r="T223">
            <v>7411161.8991529793</v>
          </cell>
          <cell r="W223" t="str">
            <v>429200</v>
          </cell>
        </row>
        <row r="224">
          <cell r="C224" t="str">
            <v>Medicaid DSH</v>
          </cell>
          <cell r="E224">
            <v>-4587413.05</v>
          </cell>
          <cell r="H224">
            <v>-5336685</v>
          </cell>
          <cell r="K224">
            <v>-1796700</v>
          </cell>
          <cell r="N224">
            <v>-5395100</v>
          </cell>
          <cell r="Q224">
            <v>-5395100</v>
          </cell>
          <cell r="T224">
            <v>-5395100</v>
          </cell>
          <cell r="W224" t="str">
            <v>429900</v>
          </cell>
        </row>
        <row r="225">
          <cell r="C225" t="str">
            <v>Total Medicaid Contractual</v>
          </cell>
          <cell r="E225">
            <v>46031988.010000005</v>
          </cell>
          <cell r="H225">
            <v>44287487</v>
          </cell>
          <cell r="K225">
            <v>14660642</v>
          </cell>
          <cell r="N225">
            <v>45955058.22425279</v>
          </cell>
          <cell r="Q225">
            <v>45881329.334514357</v>
          </cell>
          <cell r="T225">
            <v>52116519.169677891</v>
          </cell>
        </row>
        <row r="227">
          <cell r="C227" t="str">
            <v>Blue Cross Contractual Allowances</v>
          </cell>
        </row>
        <row r="228">
          <cell r="C228" t="str">
            <v>Blue Cross IP Facility</v>
          </cell>
          <cell r="E228">
            <v>-1629153.65</v>
          </cell>
          <cell r="H228">
            <v>1517559</v>
          </cell>
          <cell r="K228">
            <v>479120</v>
          </cell>
          <cell r="N228">
            <v>1319109.4819822763</v>
          </cell>
          <cell r="Q228">
            <v>1272140.3413261378</v>
          </cell>
          <cell r="T228">
            <v>1379040.3961600072</v>
          </cell>
          <cell r="W228" t="str">
            <v>432000</v>
          </cell>
        </row>
        <row r="229">
          <cell r="C229" t="str">
            <v>Blue Cross OP Facility</v>
          </cell>
          <cell r="E229">
            <v>3236245.94</v>
          </cell>
          <cell r="H229">
            <v>3425308</v>
          </cell>
          <cell r="K229">
            <v>1401235</v>
          </cell>
          <cell r="N229">
            <v>3912163.1740967585</v>
          </cell>
          <cell r="Q229">
            <v>3922377.0270601627</v>
          </cell>
          <cell r="T229">
            <v>4251856.6933376398</v>
          </cell>
          <cell r="W229" t="str">
            <v>432200</v>
          </cell>
        </row>
        <row r="230">
          <cell r="C230" t="str">
            <v>Blue Shield IP Physician</v>
          </cell>
          <cell r="E230">
            <v>6043433.2400000002</v>
          </cell>
          <cell r="H230">
            <v>2289280</v>
          </cell>
          <cell r="K230">
            <v>472025</v>
          </cell>
          <cell r="N230">
            <v>1123855.4432327366</v>
          </cell>
          <cell r="Q230">
            <v>1106523.6077256282</v>
          </cell>
          <cell r="T230">
            <v>1199471.5624793966</v>
          </cell>
          <cell r="W230" t="str">
            <v>432400</v>
          </cell>
        </row>
        <row r="231">
          <cell r="C231" t="str">
            <v>Blue Shield OP Physician</v>
          </cell>
          <cell r="E231">
            <v>4106610.92</v>
          </cell>
          <cell r="H231">
            <v>6029322</v>
          </cell>
          <cell r="K231">
            <v>1953169</v>
          </cell>
          <cell r="N231">
            <v>4497966.6615960021</v>
          </cell>
          <cell r="Q231">
            <v>4968664.8394530835</v>
          </cell>
          <cell r="T231">
            <v>5386032.7099694414</v>
          </cell>
          <cell r="W231" t="str">
            <v>432600</v>
          </cell>
        </row>
        <row r="232">
          <cell r="C232" t="str">
            <v>BC Waiver of Liability</v>
          </cell>
          <cell r="E232">
            <v>152244.13</v>
          </cell>
          <cell r="H232">
            <v>0</v>
          </cell>
          <cell r="K232">
            <v>91304</v>
          </cell>
          <cell r="N232">
            <v>273912</v>
          </cell>
          <cell r="Q232">
            <v>273912</v>
          </cell>
          <cell r="T232">
            <v>296920.60800000001</v>
          </cell>
          <cell r="W232" t="str">
            <v>432800</v>
          </cell>
        </row>
        <row r="233">
          <cell r="C233" t="str">
            <v>BCBS Audit Recovery</v>
          </cell>
          <cell r="E233">
            <v>0</v>
          </cell>
          <cell r="H233">
            <v>0</v>
          </cell>
          <cell r="K233">
            <v>32555</v>
          </cell>
          <cell r="N233">
            <v>97665</v>
          </cell>
          <cell r="Q233">
            <v>97665</v>
          </cell>
          <cell r="T233">
            <v>105868.86</v>
          </cell>
          <cell r="W233" t="str">
            <v>433200</v>
          </cell>
        </row>
        <row r="234">
          <cell r="C234" t="str">
            <v>Blue Cross Billing Adjustment</v>
          </cell>
          <cell r="E234">
            <v>101313.79</v>
          </cell>
          <cell r="H234">
            <v>272000</v>
          </cell>
          <cell r="K234">
            <v>481</v>
          </cell>
          <cell r="N234">
            <v>1443</v>
          </cell>
          <cell r="Q234">
            <v>1443</v>
          </cell>
          <cell r="T234">
            <v>1564.212</v>
          </cell>
          <cell r="W234" t="str">
            <v>433000</v>
          </cell>
        </row>
        <row r="235">
          <cell r="C235" t="str">
            <v>Total Blue Cross Contractual</v>
          </cell>
          <cell r="E235">
            <v>12010694.369999999</v>
          </cell>
          <cell r="H235">
            <v>13533469</v>
          </cell>
          <cell r="K235">
            <v>4429889</v>
          </cell>
          <cell r="N235">
            <v>11226114.760907773</v>
          </cell>
          <cell r="Q235">
            <v>11642725.815565012</v>
          </cell>
          <cell r="T235">
            <v>12620755.041946484</v>
          </cell>
        </row>
        <row r="237">
          <cell r="C237" t="str">
            <v>OTHER CONTRACTUAL ALLOWANCES</v>
          </cell>
        </row>
        <row r="239">
          <cell r="C239" t="str">
            <v>Other Contractual Allowances</v>
          </cell>
        </row>
        <row r="240">
          <cell r="C240" t="str">
            <v>Contract Adjustment - Other</v>
          </cell>
          <cell r="E240">
            <v>1222169.8600000001</v>
          </cell>
          <cell r="H240">
            <v>507200</v>
          </cell>
          <cell r="K240">
            <v>300114</v>
          </cell>
          <cell r="N240">
            <v>900342</v>
          </cell>
          <cell r="Q240">
            <v>900342</v>
          </cell>
          <cell r="T240">
            <v>975970.728</v>
          </cell>
          <cell r="W240" t="str">
            <v>437000</v>
          </cell>
        </row>
        <row r="241">
          <cell r="C241" t="str">
            <v>Aetna C/A</v>
          </cell>
          <cell r="E241">
            <v>217836.94</v>
          </cell>
          <cell r="H241">
            <v>203344</v>
          </cell>
          <cell r="K241">
            <v>57426</v>
          </cell>
          <cell r="N241">
            <v>172278</v>
          </cell>
          <cell r="Q241">
            <v>172278</v>
          </cell>
          <cell r="T241">
            <v>186749.35200000001</v>
          </cell>
          <cell r="W241" t="str">
            <v>439100</v>
          </cell>
        </row>
        <row r="242">
          <cell r="C242" t="str">
            <v>Medicare HMO IP Facility</v>
          </cell>
          <cell r="E242">
            <v>7207466.8899999997</v>
          </cell>
          <cell r="H242">
            <v>3424099</v>
          </cell>
          <cell r="K242">
            <v>1225782</v>
          </cell>
          <cell r="N242">
            <v>3031734.0016537169</v>
          </cell>
          <cell r="Q242">
            <v>2923783.9469382544</v>
          </cell>
          <cell r="T242">
            <v>3341611.3943390409</v>
          </cell>
          <cell r="W242" t="str">
            <v>426000</v>
          </cell>
        </row>
        <row r="243">
          <cell r="C243" t="str">
            <v>Medicare HMO OP Facility</v>
          </cell>
          <cell r="E243">
            <v>717427.19</v>
          </cell>
          <cell r="H243">
            <v>4414820</v>
          </cell>
          <cell r="K243">
            <v>1599518</v>
          </cell>
          <cell r="N243">
            <v>4595406.0162762869</v>
          </cell>
          <cell r="Q243">
            <v>4607403.6756960601</v>
          </cell>
          <cell r="T243">
            <v>5115072.4167834241</v>
          </cell>
          <cell r="W243" t="str">
            <v>426200</v>
          </cell>
        </row>
        <row r="244">
          <cell r="C244" t="str">
            <v>Medicare HMO IP Physician</v>
          </cell>
          <cell r="E244">
            <v>772718.09</v>
          </cell>
          <cell r="H244">
            <v>532745</v>
          </cell>
          <cell r="K244">
            <v>-27893</v>
          </cell>
          <cell r="N244">
            <v>568417.50552843814</v>
          </cell>
          <cell r="Q244">
            <v>559651.50384690356</v>
          </cell>
          <cell r="T244">
            <v>626286.10627377138</v>
          </cell>
          <cell r="W244" t="str">
            <v>426400</v>
          </cell>
        </row>
        <row r="245">
          <cell r="C245" t="str">
            <v>Medicare HMO OP Physician</v>
          </cell>
          <cell r="E245">
            <v>561783.93000000005</v>
          </cell>
          <cell r="H245">
            <v>686862</v>
          </cell>
          <cell r="K245">
            <v>260135</v>
          </cell>
          <cell r="N245">
            <v>657338.5042490433</v>
          </cell>
          <cell r="Q245">
            <v>726126.92787767411</v>
          </cell>
          <cell r="T245">
            <v>812582.86756505992</v>
          </cell>
          <cell r="W245" t="str">
            <v>426600</v>
          </cell>
        </row>
        <row r="246">
          <cell r="C246" t="str">
            <v>Medicare HMO Billing Adjust</v>
          </cell>
          <cell r="E246">
            <v>1847.21</v>
          </cell>
          <cell r="H246">
            <v>0</v>
          </cell>
          <cell r="K246">
            <v>204</v>
          </cell>
          <cell r="N246">
            <v>612</v>
          </cell>
          <cell r="Q246">
            <v>612</v>
          </cell>
          <cell r="T246">
            <v>663.40800000000002</v>
          </cell>
          <cell r="W246" t="str">
            <v>426800</v>
          </cell>
        </row>
        <row r="247">
          <cell r="C247" t="str">
            <v>Medicare HMO Waiver of Liability</v>
          </cell>
          <cell r="E247">
            <v>160054.81</v>
          </cell>
          <cell r="H247">
            <v>0</v>
          </cell>
          <cell r="K247">
            <v>16865</v>
          </cell>
          <cell r="N247">
            <v>50595</v>
          </cell>
          <cell r="Q247">
            <v>50595</v>
          </cell>
          <cell r="T247">
            <v>54844.98</v>
          </cell>
          <cell r="W247" t="str">
            <v>426900</v>
          </cell>
        </row>
        <row r="248">
          <cell r="C248" t="str">
            <v>Courtesy Allowance</v>
          </cell>
          <cell r="E248">
            <v>995396.91</v>
          </cell>
          <cell r="H248">
            <v>486336</v>
          </cell>
          <cell r="K248">
            <v>58809</v>
          </cell>
          <cell r="N248">
            <v>176427</v>
          </cell>
          <cell r="Q248">
            <v>176427</v>
          </cell>
          <cell r="T248">
            <v>191246.86799999999</v>
          </cell>
          <cell r="W248" t="str">
            <v>437600</v>
          </cell>
        </row>
        <row r="249">
          <cell r="C249" t="str">
            <v>Employee Allowances</v>
          </cell>
          <cell r="E249">
            <v>27525.88</v>
          </cell>
          <cell r="H249">
            <v>25969</v>
          </cell>
          <cell r="K249">
            <v>16915</v>
          </cell>
          <cell r="N249">
            <v>50745</v>
          </cell>
          <cell r="Q249">
            <v>50745</v>
          </cell>
          <cell r="T249">
            <v>55007.58</v>
          </cell>
          <cell r="W249" t="str">
            <v>437800</v>
          </cell>
        </row>
        <row r="250">
          <cell r="C250" t="str">
            <v>Hospital Compensation</v>
          </cell>
          <cell r="E250">
            <v>203451.89</v>
          </cell>
          <cell r="H250">
            <v>76080</v>
          </cell>
          <cell r="K250">
            <v>71152</v>
          </cell>
          <cell r="N250">
            <v>213456</v>
          </cell>
          <cell r="Q250">
            <v>213456</v>
          </cell>
          <cell r="T250">
            <v>231386.304</v>
          </cell>
          <cell r="W250" t="str">
            <v>438000</v>
          </cell>
        </row>
        <row r="251">
          <cell r="C251" t="str">
            <v>Administrative Write Off</v>
          </cell>
          <cell r="E251">
            <v>75709.95</v>
          </cell>
          <cell r="H251">
            <v>110260</v>
          </cell>
          <cell r="K251">
            <v>8358</v>
          </cell>
          <cell r="N251">
            <v>25074</v>
          </cell>
          <cell r="Q251">
            <v>25074</v>
          </cell>
          <cell r="T251">
            <v>27180.216</v>
          </cell>
          <cell r="W251" t="str">
            <v>438200</v>
          </cell>
        </row>
        <row r="252">
          <cell r="C252" t="str">
            <v>B/D Bankrupt Allowance</v>
          </cell>
          <cell r="E252">
            <v>62556.9</v>
          </cell>
          <cell r="H252">
            <v>40576</v>
          </cell>
          <cell r="K252">
            <v>325</v>
          </cell>
          <cell r="N252">
            <v>975</v>
          </cell>
          <cell r="Q252">
            <v>975</v>
          </cell>
          <cell r="T252">
            <v>1056.9000000000001</v>
          </cell>
          <cell r="W252" t="str">
            <v>438400</v>
          </cell>
        </row>
        <row r="253">
          <cell r="C253" t="str">
            <v>Bankrupt Allowance</v>
          </cell>
          <cell r="E253">
            <v>76147.509999999995</v>
          </cell>
          <cell r="H253">
            <v>40576</v>
          </cell>
          <cell r="K253">
            <v>12454</v>
          </cell>
          <cell r="N253">
            <v>37362</v>
          </cell>
          <cell r="Q253">
            <v>37362</v>
          </cell>
          <cell r="T253">
            <v>40500.408000000003</v>
          </cell>
          <cell r="W253" t="str">
            <v>438600</v>
          </cell>
        </row>
        <row r="254">
          <cell r="C254" t="str">
            <v>Workers Comp IP Facility</v>
          </cell>
          <cell r="E254">
            <v>11377.92</v>
          </cell>
          <cell r="H254">
            <v>54183</v>
          </cell>
          <cell r="K254">
            <v>20211</v>
          </cell>
          <cell r="N254">
            <v>15573.168568896526</v>
          </cell>
          <cell r="Q254">
            <v>15018.659367829252</v>
          </cell>
          <cell r="T254">
            <v>16280.702129776817</v>
          </cell>
          <cell r="W254" t="str">
            <v>434000</v>
          </cell>
        </row>
        <row r="255">
          <cell r="C255" t="str">
            <v>Workers Comp OP Facility</v>
          </cell>
          <cell r="E255">
            <v>533355.01</v>
          </cell>
          <cell r="H255">
            <v>455010</v>
          </cell>
          <cell r="K255">
            <v>183559</v>
          </cell>
          <cell r="N255">
            <v>490181.02163820085</v>
          </cell>
          <cell r="Q255">
            <v>491460.78341133287</v>
          </cell>
          <cell r="T255">
            <v>532743.48871725239</v>
          </cell>
          <cell r="W255" t="str">
            <v>434200</v>
          </cell>
        </row>
        <row r="256">
          <cell r="C256" t="str">
            <v>Workers Comp IP Physician</v>
          </cell>
          <cell r="E256">
            <v>86180.71</v>
          </cell>
          <cell r="H256">
            <v>45210</v>
          </cell>
          <cell r="K256">
            <v>-54609</v>
          </cell>
          <cell r="N256">
            <v>11082.520557462129</v>
          </cell>
          <cell r="Q256">
            <v>10911.608520275593</v>
          </cell>
          <cell r="T256">
            <v>11828.183356955351</v>
          </cell>
          <cell r="W256" t="str">
            <v>434400</v>
          </cell>
        </row>
        <row r="257">
          <cell r="C257" t="str">
            <v>Workers Comp OP Physician</v>
          </cell>
          <cell r="E257">
            <v>577368.84</v>
          </cell>
          <cell r="H257">
            <v>379659</v>
          </cell>
          <cell r="K257">
            <v>179197</v>
          </cell>
          <cell r="N257">
            <v>541393.43104041391</v>
          </cell>
          <cell r="Q257">
            <v>598048.56449667097</v>
          </cell>
          <cell r="T257">
            <v>648284.6468034049</v>
          </cell>
          <cell r="W257" t="str">
            <v>434600</v>
          </cell>
        </row>
        <row r="258">
          <cell r="C258" t="str">
            <v>Workers Comp Billing Adj</v>
          </cell>
          <cell r="E258">
            <v>44913.84</v>
          </cell>
          <cell r="H258">
            <v>0</v>
          </cell>
          <cell r="K258">
            <v>52988</v>
          </cell>
          <cell r="N258">
            <v>158964</v>
          </cell>
          <cell r="Q258">
            <v>158964</v>
          </cell>
          <cell r="T258">
            <v>172316.976</v>
          </cell>
          <cell r="W258" t="str">
            <v>434800</v>
          </cell>
        </row>
        <row r="259">
          <cell r="C259" t="str">
            <v>Workers Comp Waiver of Liability</v>
          </cell>
          <cell r="E259">
            <v>8701.48</v>
          </cell>
          <cell r="H259">
            <v>0</v>
          </cell>
          <cell r="K259">
            <v>12356</v>
          </cell>
          <cell r="N259">
            <v>37068</v>
          </cell>
          <cell r="Q259">
            <v>37068</v>
          </cell>
          <cell r="T259">
            <v>40181.712</v>
          </cell>
          <cell r="W259" t="str">
            <v>434900</v>
          </cell>
        </row>
        <row r="260">
          <cell r="C260" t="str">
            <v>Settlement Allowance</v>
          </cell>
          <cell r="E260">
            <v>10938.82</v>
          </cell>
          <cell r="H260">
            <v>40576</v>
          </cell>
          <cell r="K260">
            <v>0</v>
          </cell>
          <cell r="N260">
            <v>0</v>
          </cell>
          <cell r="Q260">
            <v>0</v>
          </cell>
          <cell r="T260">
            <v>0</v>
          </cell>
          <cell r="W260" t="str">
            <v>438800</v>
          </cell>
        </row>
        <row r="261">
          <cell r="C261" t="str">
            <v>General Reserve</v>
          </cell>
          <cell r="E261">
            <v>0</v>
          </cell>
          <cell r="H261">
            <v>1521600</v>
          </cell>
          <cell r="N261">
            <v>1000000</v>
          </cell>
          <cell r="Q261">
            <v>1000000</v>
          </cell>
          <cell r="T261">
            <v>1000000</v>
          </cell>
          <cell r="W261" t="str">
            <v>437400</v>
          </cell>
        </row>
        <row r="262">
          <cell r="C262" t="str">
            <v>Accrued C/A</v>
          </cell>
          <cell r="E262">
            <v>230053.31</v>
          </cell>
          <cell r="H262">
            <v>0</v>
          </cell>
          <cell r="K262">
            <v>789908</v>
          </cell>
          <cell r="N262">
            <v>0</v>
          </cell>
          <cell r="Q262">
            <v>0</v>
          </cell>
          <cell r="T262">
            <v>0</v>
          </cell>
          <cell r="W262" t="str">
            <v>436400</v>
          </cell>
        </row>
        <row r="263">
          <cell r="C263" t="str">
            <v>Contractual Default</v>
          </cell>
          <cell r="E263">
            <v>37437.339999999997</v>
          </cell>
          <cell r="H263">
            <v>0</v>
          </cell>
          <cell r="K263">
            <v>169591</v>
          </cell>
          <cell r="N263">
            <v>0</v>
          </cell>
          <cell r="Q263">
            <v>0</v>
          </cell>
          <cell r="T263">
            <v>0</v>
          </cell>
          <cell r="W263" t="str">
            <v>444444</v>
          </cell>
        </row>
        <row r="264">
          <cell r="C264" t="str">
            <v>MVP C/A</v>
          </cell>
          <cell r="E264">
            <v>936284.64</v>
          </cell>
          <cell r="K264">
            <v>396771</v>
          </cell>
          <cell r="N264">
            <v>1190313</v>
          </cell>
          <cell r="Q264">
            <v>1190313</v>
          </cell>
          <cell r="T264">
            <v>1290299.2919999999</v>
          </cell>
          <cell r="W264" t="str">
            <v>435400</v>
          </cell>
        </row>
        <row r="265">
          <cell r="C265" t="str">
            <v>MVP Billing Adjmt C/A</v>
          </cell>
          <cell r="E265">
            <v>2061.2600000000002</v>
          </cell>
          <cell r="H265">
            <v>618784</v>
          </cell>
          <cell r="K265">
            <v>320</v>
          </cell>
          <cell r="N265">
            <v>960</v>
          </cell>
          <cell r="Q265">
            <v>960</v>
          </cell>
          <cell r="T265">
            <v>1040.6400000000001</v>
          </cell>
          <cell r="W265" t="str">
            <v>435800</v>
          </cell>
        </row>
        <row r="266">
          <cell r="C266" t="str">
            <v>MVP Waiver of Liab C/A</v>
          </cell>
          <cell r="E266">
            <v>268638.96999999997</v>
          </cell>
          <cell r="H266">
            <v>182592</v>
          </cell>
          <cell r="K266">
            <v>82383</v>
          </cell>
          <cell r="N266">
            <v>247149</v>
          </cell>
          <cell r="Q266">
            <v>247149</v>
          </cell>
          <cell r="T266">
            <v>267909.516</v>
          </cell>
          <cell r="W266" t="str">
            <v>435600</v>
          </cell>
        </row>
        <row r="267">
          <cell r="C267" t="str">
            <v>Tricare Billing Adjmt</v>
          </cell>
          <cell r="E267">
            <v>-1747.56</v>
          </cell>
          <cell r="H267">
            <v>10144</v>
          </cell>
          <cell r="K267">
            <v>-154</v>
          </cell>
          <cell r="N267">
            <v>-462</v>
          </cell>
          <cell r="Q267">
            <v>-462</v>
          </cell>
          <cell r="T267">
            <v>-500.80799999999999</v>
          </cell>
          <cell r="W267" t="str">
            <v>436200</v>
          </cell>
        </row>
        <row r="268">
          <cell r="C268" t="str">
            <v>Tricare Allowance</v>
          </cell>
          <cell r="E268">
            <v>1401678.04</v>
          </cell>
          <cell r="H268">
            <v>590924</v>
          </cell>
          <cell r="K268">
            <v>515698</v>
          </cell>
          <cell r="N268">
            <v>1547094</v>
          </cell>
          <cell r="Q268">
            <v>1547094</v>
          </cell>
          <cell r="T268">
            <v>1677049.8959999999</v>
          </cell>
          <cell r="W268" t="str">
            <v>436000</v>
          </cell>
        </row>
        <row r="269">
          <cell r="C269" t="str">
            <v>Tricare Waiver of Liability</v>
          </cell>
          <cell r="E269">
            <v>48303.49</v>
          </cell>
          <cell r="H269">
            <v>0</v>
          </cell>
          <cell r="K269">
            <v>5567</v>
          </cell>
          <cell r="N269">
            <v>16701</v>
          </cell>
          <cell r="Q269">
            <v>16701</v>
          </cell>
          <cell r="T269">
            <v>18103.883999999998</v>
          </cell>
          <cell r="W269" t="str">
            <v>436300</v>
          </cell>
        </row>
        <row r="270">
          <cell r="C270" t="str">
            <v>Catamount IP Facility CA</v>
          </cell>
          <cell r="E270">
            <v>3530839.09</v>
          </cell>
          <cell r="H270">
            <v>1491180</v>
          </cell>
          <cell r="K270">
            <v>262655</v>
          </cell>
          <cell r="N270">
            <v>329390.65953024261</v>
          </cell>
          <cell r="Q270">
            <v>317662.14386902162</v>
          </cell>
          <cell r="T270">
            <v>474683.76046409685</v>
          </cell>
          <cell r="W270" t="str">
            <v>430000</v>
          </cell>
        </row>
        <row r="271">
          <cell r="C271" t="str">
            <v>Catamount OP Facility CA</v>
          </cell>
          <cell r="E271">
            <v>-71752.73</v>
          </cell>
          <cell r="H271">
            <v>2892462</v>
          </cell>
          <cell r="K271">
            <v>685863</v>
          </cell>
          <cell r="N271">
            <v>836796.74014486826</v>
          </cell>
          <cell r="Q271">
            <v>838981.44422896334</v>
          </cell>
          <cell r="T271">
            <v>1253536.9763501068</v>
          </cell>
          <cell r="W271" t="str">
            <v>430200</v>
          </cell>
        </row>
        <row r="272">
          <cell r="C272" t="str">
            <v>Catamount IP Physicican CA</v>
          </cell>
          <cell r="E272">
            <v>54171.53</v>
          </cell>
          <cell r="H272">
            <v>0</v>
          </cell>
          <cell r="K272">
            <v>2872</v>
          </cell>
          <cell r="N272">
            <v>144918.75392286811</v>
          </cell>
          <cell r="Q272">
            <v>142683.85083100657</v>
          </cell>
          <cell r="T272">
            <v>160413.79139491354</v>
          </cell>
          <cell r="W272" t="str">
            <v>430400</v>
          </cell>
        </row>
        <row r="273">
          <cell r="C273" t="str">
            <v>Catamount OP Physician CA</v>
          </cell>
          <cell r="E273">
            <v>695220.22</v>
          </cell>
          <cell r="H273">
            <v>0</v>
          </cell>
          <cell r="K273">
            <v>278989</v>
          </cell>
          <cell r="N273">
            <v>766200.50612774317</v>
          </cell>
          <cell r="Q273">
            <v>846380.99861265952</v>
          </cell>
          <cell r="T273">
            <v>951552.60803885013</v>
          </cell>
          <cell r="W273" t="str">
            <v>430600</v>
          </cell>
        </row>
        <row r="274">
          <cell r="C274" t="str">
            <v>Catamount Billing Adjustments</v>
          </cell>
          <cell r="E274">
            <v>220.82</v>
          </cell>
          <cell r="H274">
            <v>0</v>
          </cell>
          <cell r="K274">
            <v>0</v>
          </cell>
          <cell r="N274">
            <v>0</v>
          </cell>
          <cell r="Q274">
            <v>0</v>
          </cell>
          <cell r="T274">
            <v>0</v>
          </cell>
          <cell r="W274" t="str">
            <v>430800</v>
          </cell>
        </row>
        <row r="275">
          <cell r="C275" t="str">
            <v>Catamount Waiver of Liability</v>
          </cell>
          <cell r="E275">
            <v>23645.52</v>
          </cell>
          <cell r="H275">
            <v>439850</v>
          </cell>
          <cell r="K275">
            <v>10065</v>
          </cell>
          <cell r="N275">
            <v>30195</v>
          </cell>
          <cell r="Q275">
            <v>30195</v>
          </cell>
          <cell r="T275">
            <v>32731.38</v>
          </cell>
          <cell r="W275" t="str">
            <v>430900</v>
          </cell>
        </row>
        <row r="276">
          <cell r="C276" t="str">
            <v>Pace VT</v>
          </cell>
          <cell r="E276">
            <v>928686.42999999993</v>
          </cell>
          <cell r="H276">
            <v>0</v>
          </cell>
          <cell r="K276">
            <v>-313</v>
          </cell>
          <cell r="N276">
            <v>-313</v>
          </cell>
          <cell r="Q276">
            <v>0</v>
          </cell>
          <cell r="T276">
            <v>0</v>
          </cell>
          <cell r="W276" t="str">
            <v>427000/427200</v>
          </cell>
        </row>
        <row r="277">
          <cell r="C277" t="str">
            <v>UHC Facility CA</v>
          </cell>
          <cell r="E277">
            <v>17660.79</v>
          </cell>
          <cell r="H277">
            <v>197808</v>
          </cell>
          <cell r="K277">
            <v>-5174</v>
          </cell>
          <cell r="N277">
            <v>-15522</v>
          </cell>
          <cell r="Q277">
            <v>-15522</v>
          </cell>
          <cell r="T277">
            <v>-16825.848000000002</v>
          </cell>
          <cell r="W277" t="str">
            <v>439600</v>
          </cell>
        </row>
        <row r="278">
          <cell r="C278" t="str">
            <v>UHC Physician CA</v>
          </cell>
          <cell r="E278">
            <v>72410.539999999994</v>
          </cell>
          <cell r="H278">
            <v>0</v>
          </cell>
          <cell r="K278">
            <v>-28948</v>
          </cell>
          <cell r="N278">
            <v>-86844</v>
          </cell>
          <cell r="Q278">
            <v>-86844</v>
          </cell>
          <cell r="T278">
            <v>-94138.896000000008</v>
          </cell>
          <cell r="W278" t="str">
            <v>439800</v>
          </cell>
        </row>
        <row r="279">
          <cell r="C279" t="str">
            <v>UHC Billing Adjustment</v>
          </cell>
          <cell r="E279">
            <v>251222.95</v>
          </cell>
          <cell r="H279">
            <v>0</v>
          </cell>
          <cell r="K279">
            <v>104318</v>
          </cell>
          <cell r="N279">
            <v>312954</v>
          </cell>
          <cell r="Q279">
            <v>312954</v>
          </cell>
          <cell r="T279">
            <v>339242.136</v>
          </cell>
          <cell r="W279" t="str">
            <v>439200</v>
          </cell>
        </row>
        <row r="280">
          <cell r="C280" t="str">
            <v>CDPHP Billing Adjustment</v>
          </cell>
          <cell r="E280">
            <v>147395.49</v>
          </cell>
          <cell r="H280">
            <v>0</v>
          </cell>
          <cell r="K280">
            <v>49865</v>
          </cell>
          <cell r="N280">
            <v>149595</v>
          </cell>
          <cell r="Q280">
            <v>149595</v>
          </cell>
          <cell r="T280">
            <v>162160.98000000001</v>
          </cell>
          <cell r="W280" t="str">
            <v>439300</v>
          </cell>
        </row>
        <row r="281">
          <cell r="C281" t="str">
            <v>CDPHP CA</v>
          </cell>
          <cell r="E281">
            <v>3941.51</v>
          </cell>
          <cell r="H281">
            <v>76080</v>
          </cell>
          <cell r="K281">
            <v>1465</v>
          </cell>
          <cell r="N281">
            <v>28868.253737315095</v>
          </cell>
          <cell r="Q281">
            <v>28829.794489785883</v>
          </cell>
          <cell r="T281">
            <v>31251.789482927947</v>
          </cell>
          <cell r="W281" t="str">
            <v>439900</v>
          </cell>
        </row>
        <row r="282">
          <cell r="C282" t="str">
            <v>Comm Allowance</v>
          </cell>
          <cell r="E282">
            <v>658929.35</v>
          </cell>
          <cell r="H282">
            <v>243456</v>
          </cell>
          <cell r="K282">
            <v>339082</v>
          </cell>
          <cell r="N282">
            <v>1017246</v>
          </cell>
          <cell r="Q282">
            <v>1017246</v>
          </cell>
          <cell r="T282">
            <v>1102703.8101442412</v>
          </cell>
          <cell r="W282" t="str">
            <v>439400</v>
          </cell>
        </row>
        <row r="283">
          <cell r="C283" t="str">
            <v>Comm Waiver of Liab</v>
          </cell>
          <cell r="E283">
            <v>266913.58</v>
          </cell>
          <cell r="H283">
            <v>207758</v>
          </cell>
          <cell r="K283">
            <v>55788</v>
          </cell>
          <cell r="N283">
            <v>167364</v>
          </cell>
          <cell r="Q283">
            <v>167364</v>
          </cell>
          <cell r="T283">
            <v>181422.576</v>
          </cell>
          <cell r="W283" t="str">
            <v>436600</v>
          </cell>
        </row>
        <row r="284">
          <cell r="C284" t="str">
            <v>Comm Billing Adjustments</v>
          </cell>
          <cell r="E284">
            <v>35387.56</v>
          </cell>
          <cell r="H284">
            <v>97223</v>
          </cell>
          <cell r="K284">
            <v>4281</v>
          </cell>
          <cell r="N284">
            <v>12843</v>
          </cell>
          <cell r="Q284">
            <v>12843</v>
          </cell>
          <cell r="T284">
            <v>13921.812</v>
          </cell>
          <cell r="W284" t="str">
            <v>436800</v>
          </cell>
        </row>
        <row r="285">
          <cell r="C285" t="str">
            <v>MVP Capitated Contract OP</v>
          </cell>
          <cell r="E285">
            <v>-23255.599999999999</v>
          </cell>
          <cell r="H285">
            <v>307963</v>
          </cell>
          <cell r="K285">
            <v>-1650</v>
          </cell>
          <cell r="N285">
            <v>-4950</v>
          </cell>
          <cell r="Q285">
            <v>-4950</v>
          </cell>
          <cell r="T285">
            <v>-5365.8</v>
          </cell>
          <cell r="W285" t="str">
            <v>437200</v>
          </cell>
        </row>
        <row r="286">
          <cell r="C286" t="str">
            <v>Multiplan Commercial Discount</v>
          </cell>
          <cell r="E286">
            <v>0</v>
          </cell>
          <cell r="H286">
            <v>0</v>
          </cell>
          <cell r="K286">
            <v>-99494</v>
          </cell>
          <cell r="N286">
            <v>-298482</v>
          </cell>
          <cell r="Q286">
            <v>-298482</v>
          </cell>
          <cell r="T286">
            <v>-323554.48800000001</v>
          </cell>
          <cell r="W286" t="str">
            <v>439500</v>
          </cell>
        </row>
        <row r="287">
          <cell r="C287" t="str">
            <v>CIGNA</v>
          </cell>
          <cell r="E287">
            <v>1306194.3600000001</v>
          </cell>
          <cell r="H287">
            <v>2298754</v>
          </cell>
          <cell r="K287">
            <v>394911</v>
          </cell>
          <cell r="N287">
            <v>1184733</v>
          </cell>
          <cell r="Q287">
            <v>942428.02771186572</v>
          </cell>
          <cell r="T287">
            <v>1021597.7922094498</v>
          </cell>
          <cell r="W287" t="str">
            <v>435000</v>
          </cell>
        </row>
        <row r="288">
          <cell r="C288" t="str">
            <v>CIGNA Billing Adjustment</v>
          </cell>
          <cell r="E288">
            <v>593.03</v>
          </cell>
          <cell r="H288">
            <v>0</v>
          </cell>
          <cell r="K288">
            <v>146</v>
          </cell>
          <cell r="N288">
            <v>438</v>
          </cell>
          <cell r="Q288">
            <v>438</v>
          </cell>
          <cell r="T288">
            <v>474.79200000000003</v>
          </cell>
          <cell r="W288" t="str">
            <v>435200</v>
          </cell>
        </row>
        <row r="289">
          <cell r="C289" t="str">
            <v>CIGNA Waiver of Liability</v>
          </cell>
          <cell r="E289">
            <v>161305.53</v>
          </cell>
          <cell r="H289">
            <v>0</v>
          </cell>
          <cell r="K289">
            <v>134804</v>
          </cell>
          <cell r="N289">
            <v>404412</v>
          </cell>
          <cell r="Q289">
            <v>404412</v>
          </cell>
          <cell r="T289">
            <v>438382.60800000001</v>
          </cell>
          <cell r="W289" t="str">
            <v>435300</v>
          </cell>
        </row>
        <row r="290">
          <cell r="C290" t="str">
            <v>Psych ICU</v>
          </cell>
          <cell r="E290">
            <v>-904335.2</v>
          </cell>
          <cell r="H290">
            <v>0</v>
          </cell>
          <cell r="K290">
            <v>-169073</v>
          </cell>
          <cell r="N290">
            <v>-507219</v>
          </cell>
          <cell r="Q290">
            <v>-507219</v>
          </cell>
          <cell r="T290">
            <v>-507219</v>
          </cell>
          <cell r="W290" t="str">
            <v>438900</v>
          </cell>
        </row>
        <row r="291">
          <cell r="C291" t="str">
            <v>Free Care Provision</v>
          </cell>
          <cell r="E291">
            <v>7390442.5099999998</v>
          </cell>
          <cell r="H291">
            <v>5972064</v>
          </cell>
          <cell r="K291">
            <v>2198563</v>
          </cell>
          <cell r="N291">
            <v>7145851.203912003</v>
          </cell>
          <cell r="Q291">
            <v>6818469.3345220014</v>
          </cell>
          <cell r="T291">
            <v>7391288.2784780022</v>
          </cell>
          <cell r="W291" t="str">
            <v>439000</v>
          </cell>
        </row>
        <row r="292">
          <cell r="C292" t="str">
            <v>Bad Debt Provision</v>
          </cell>
          <cell r="E292">
            <v>6872448</v>
          </cell>
          <cell r="H292">
            <v>9647180</v>
          </cell>
          <cell r="K292">
            <v>1566557.8</v>
          </cell>
          <cell r="N292">
            <v>7601598.9240000024</v>
          </cell>
          <cell r="Q292">
            <v>9092504.7800000012</v>
          </cell>
          <cell r="T292">
            <v>9856365.2200000025</v>
          </cell>
          <cell r="W292" t="str">
            <v>439010</v>
          </cell>
        </row>
        <row r="293">
          <cell r="C293" t="str">
            <v>Total Other Contractual Allowance</v>
          </cell>
          <cell r="E293">
            <v>37915925.350000001</v>
          </cell>
          <cell r="H293">
            <v>38319327</v>
          </cell>
          <cell r="K293">
            <v>11739522.800000001</v>
          </cell>
          <cell r="N293">
            <v>34956854.210887507</v>
          </cell>
          <cell r="Q293">
            <v>35968029.044420302</v>
          </cell>
          <cell r="T293">
            <v>39800323.936531276</v>
          </cell>
        </row>
        <row r="295">
          <cell r="C295" t="str">
            <v>Total Contractual Allowances</v>
          </cell>
          <cell r="E295">
            <v>232973173.83000001</v>
          </cell>
          <cell r="H295">
            <v>241568827</v>
          </cell>
          <cell r="K295">
            <v>78416006.799999997</v>
          </cell>
          <cell r="N295">
            <v>239027282.21620601</v>
          </cell>
          <cell r="Q295">
            <v>239506570.97576609</v>
          </cell>
          <cell r="T295">
            <v>268679323.3704192</v>
          </cell>
        </row>
        <row r="296">
          <cell r="E296">
            <v>0</v>
          </cell>
          <cell r="H296">
            <v>5336685</v>
          </cell>
          <cell r="K296">
            <v>0</v>
          </cell>
          <cell r="N296">
            <v>5395100</v>
          </cell>
          <cell r="Q296">
            <v>5395100</v>
          </cell>
          <cell r="T296">
            <v>5395100</v>
          </cell>
        </row>
        <row r="297">
          <cell r="C297" t="str">
            <v>Charity Care Provision % of Gross Revenue</v>
          </cell>
          <cell r="E297">
            <v>1.6628043826136144E-2</v>
          </cell>
          <cell r="H297">
            <v>1.3000000211149783E-2</v>
          </cell>
          <cell r="K297">
            <v>1.434050463471372E-2</v>
          </cell>
          <cell r="N297">
            <v>1.2999999999999999E-2</v>
          </cell>
          <cell r="Q297">
            <v>1.2999999999999999E-2</v>
          </cell>
          <cell r="T297">
            <v>1.2999999999999999E-2</v>
          </cell>
        </row>
        <row r="299">
          <cell r="C299" t="str">
            <v xml:space="preserve">Medicaid  DSH </v>
          </cell>
        </row>
        <row r="300">
          <cell r="C300" t="str">
            <v>Medicaid DSH</v>
          </cell>
          <cell r="E300">
            <v>-4587413.05</v>
          </cell>
          <cell r="H300">
            <v>-5336685</v>
          </cell>
          <cell r="K300">
            <v>-1796700</v>
          </cell>
          <cell r="N300">
            <v>-5395100</v>
          </cell>
          <cell r="Q300">
            <v>-5395100</v>
          </cell>
          <cell r="T300">
            <v>-5395100</v>
          </cell>
        </row>
        <row r="301">
          <cell r="C301" t="str">
            <v>Medicaid Bed Tax</v>
          </cell>
          <cell r="E301">
            <v>11331274.109999999</v>
          </cell>
          <cell r="H301">
            <v>12554261</v>
          </cell>
          <cell r="K301">
            <v>4097624</v>
          </cell>
          <cell r="W301" t="str">
            <v>721-612500</v>
          </cell>
        </row>
        <row r="302">
          <cell r="E302">
            <v>228385760.78</v>
          </cell>
          <cell r="H302">
            <v>236232142</v>
          </cell>
          <cell r="K302">
            <v>76619306.799999997</v>
          </cell>
          <cell r="N302">
            <v>233632182.21620601</v>
          </cell>
          <cell r="Q302">
            <v>234111470.97576609</v>
          </cell>
          <cell r="T302">
            <v>263284223.3704192</v>
          </cell>
        </row>
        <row r="882">
          <cell r="H882">
            <v>41912</v>
          </cell>
        </row>
        <row r="883">
          <cell r="H883">
            <v>41547</v>
          </cell>
        </row>
        <row r="884">
          <cell r="H884">
            <v>41670</v>
          </cell>
          <cell r="K884">
            <v>0</v>
          </cell>
        </row>
        <row r="885">
          <cell r="H885">
            <v>41912</v>
          </cell>
        </row>
        <row r="886">
          <cell r="H886">
            <v>42277</v>
          </cell>
        </row>
        <row r="887">
          <cell r="H887">
            <v>42277</v>
          </cell>
        </row>
        <row r="891">
          <cell r="H891" t="str">
            <v>Month</v>
          </cell>
          <cell r="K891" t="str">
            <v>Period</v>
          </cell>
          <cell r="N891" t="str">
            <v>YTD Days</v>
          </cell>
        </row>
        <row r="893">
          <cell r="H893">
            <v>10</v>
          </cell>
          <cell r="K893">
            <v>1</v>
          </cell>
          <cell r="N893">
            <v>31</v>
          </cell>
        </row>
        <row r="894">
          <cell r="H894">
            <v>11</v>
          </cell>
          <cell r="K894">
            <v>2</v>
          </cell>
          <cell r="N894">
            <v>61</v>
          </cell>
        </row>
        <row r="895">
          <cell r="H895">
            <v>12</v>
          </cell>
          <cell r="K895">
            <v>3</v>
          </cell>
          <cell r="N895">
            <v>92</v>
          </cell>
        </row>
        <row r="896">
          <cell r="H896">
            <v>1</v>
          </cell>
          <cell r="K896">
            <v>4</v>
          </cell>
          <cell r="N896">
            <v>123</v>
          </cell>
        </row>
        <row r="897">
          <cell r="H897">
            <v>2</v>
          </cell>
          <cell r="K897">
            <v>5</v>
          </cell>
          <cell r="N897">
            <v>151</v>
          </cell>
        </row>
        <row r="898">
          <cell r="H898">
            <v>3</v>
          </cell>
          <cell r="K898">
            <v>6</v>
          </cell>
          <cell r="N898">
            <v>182</v>
          </cell>
        </row>
        <row r="899">
          <cell r="H899">
            <v>4</v>
          </cell>
          <cell r="K899">
            <v>7</v>
          </cell>
          <cell r="N899">
            <v>212</v>
          </cell>
        </row>
        <row r="900">
          <cell r="H900">
            <v>5</v>
          </cell>
          <cell r="K900">
            <v>8</v>
          </cell>
          <cell r="N900">
            <v>243</v>
          </cell>
        </row>
        <row r="901">
          <cell r="H901">
            <v>6</v>
          </cell>
          <cell r="K901">
            <v>9</v>
          </cell>
          <cell r="N901">
            <v>273</v>
          </cell>
        </row>
        <row r="902">
          <cell r="H902">
            <v>7</v>
          </cell>
          <cell r="K902">
            <v>10</v>
          </cell>
          <cell r="N902">
            <v>303</v>
          </cell>
        </row>
        <row r="903">
          <cell r="H903">
            <v>8</v>
          </cell>
          <cell r="K903">
            <v>11</v>
          </cell>
          <cell r="N903">
            <v>334</v>
          </cell>
        </row>
        <row r="904">
          <cell r="H904">
            <v>9</v>
          </cell>
          <cell r="K904">
            <v>12</v>
          </cell>
          <cell r="N904">
            <v>365</v>
          </cell>
        </row>
      </sheetData>
      <sheetData sheetId="3"/>
      <sheetData sheetId="4"/>
      <sheetData sheetId="5"/>
      <sheetData sheetId="6"/>
      <sheetData sheetId="7"/>
      <sheetData sheetId="8"/>
      <sheetData sheetId="9"/>
      <sheetData sheetId="10"/>
      <sheetData sheetId="11">
        <row r="24">
          <cell r="G24">
            <v>0</v>
          </cell>
        </row>
      </sheetData>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
      <sheetName val="Instructions"/>
      <sheetName val="User"/>
      <sheetName val="Settings"/>
      <sheetName val="Orientation"/>
      <sheetName val="Options"/>
      <sheetName val="RptClose"/>
      <sheetName val="Hidden"/>
    </sheetNames>
    <sheetDataSet>
      <sheetData sheetId="0"/>
      <sheetData sheetId="1"/>
      <sheetData sheetId="2" refreshError="1"/>
      <sheetData sheetId="3"/>
      <sheetData sheetId="4"/>
      <sheetData sheetId="5">
        <row r="3">
          <cell r="A3" t="str">
            <v>Department</v>
          </cell>
          <cell r="G3" t="str">
            <v>Account</v>
          </cell>
        </row>
        <row r="4">
          <cell r="A4" t="str">
            <v>Dept Rpt Map</v>
          </cell>
          <cell r="G4" t="str">
            <v>Acct Type</v>
          </cell>
          <cell r="L4" t="str">
            <v>FY10 Actual</v>
          </cell>
        </row>
        <row r="5">
          <cell r="A5" t="str">
            <v>Division</v>
          </cell>
          <cell r="G5" t="str">
            <v>Budget Detail</v>
          </cell>
          <cell r="L5" t="str">
            <v>FY10 Budget</v>
          </cell>
        </row>
        <row r="6">
          <cell r="A6" t="str">
            <v>Division Type</v>
          </cell>
          <cell r="G6" t="str">
            <v>Acct Smry</v>
          </cell>
          <cell r="L6" t="str">
            <v>FY10 Projection</v>
          </cell>
        </row>
        <row r="7">
          <cell r="A7" t="str">
            <v>Entity</v>
          </cell>
          <cell r="G7" t="str">
            <v>Acct Detail Smry</v>
          </cell>
          <cell r="L7" t="str">
            <v>FY10 Flex Bdgt</v>
          </cell>
        </row>
        <row r="8">
          <cell r="A8" t="str">
            <v>Senior VP</v>
          </cell>
          <cell r="G8" t="str">
            <v>PayorSummary</v>
          </cell>
          <cell r="L8" t="str">
            <v>FY08 Actual</v>
          </cell>
        </row>
        <row r="9">
          <cell r="A9" t="str">
            <v>VP</v>
          </cell>
          <cell r="L9" t="str">
            <v>FY08 Budget</v>
          </cell>
        </row>
        <row r="10">
          <cell r="A10" t="str">
            <v>Director</v>
          </cell>
          <cell r="L10" t="str">
            <v>FY07 Actual</v>
          </cell>
        </row>
        <row r="11">
          <cell r="A11" t="str">
            <v>Manager</v>
          </cell>
          <cell r="L11" t="str">
            <v>FY07 Budget</v>
          </cell>
        </row>
        <row r="12">
          <cell r="A12" t="str">
            <v>Manager</v>
          </cell>
          <cell r="L12" t="str">
            <v>FY09 Actual</v>
          </cell>
        </row>
        <row r="13">
          <cell r="L13" t="str">
            <v>FY09 Budget</v>
          </cell>
        </row>
        <row r="14">
          <cell r="L14" t="str">
            <v>FY11 Budget</v>
          </cell>
        </row>
        <row r="15">
          <cell r="L15" t="str">
            <v>FY11 Orig Budget</v>
          </cell>
        </row>
      </sheetData>
      <sheetData sheetId="6" refreshError="1"/>
      <sheetData sheetId="7"/>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lient Profile"/>
      <sheetName val="Financial Profile"/>
      <sheetName val="Midpoint Summary"/>
      <sheetName val="Midpoint Cash"/>
      <sheetName val="High Range Cash"/>
      <sheetName val="Low Range Cash"/>
      <sheetName val="Midpoint P&amp;L Summary"/>
      <sheetName val="Midpoint P&amp;L"/>
      <sheetName val="High Range P&amp;L"/>
      <sheetName val="Low Range P&amp;L"/>
      <sheetName val="Benefit Summary"/>
      <sheetName val="Assumptions"/>
      <sheetName val="Level 1 Phasing"/>
      <sheetName val="Level 1 Implementation"/>
      <sheetName val="Level 2 Phasing"/>
      <sheetName val="Level 2 Implementation"/>
      <sheetName val="Level 3 Phasing"/>
      <sheetName val="Level 3 Implementation"/>
      <sheetName val="Benefit - LOS Reduction"/>
      <sheetName val="Benefit - Lab Unnecessary"/>
      <sheetName val="Benefit - Radiology Unnecessary"/>
      <sheetName val="Benefit - Drug Utilization"/>
      <sheetName val="Adverse Drug Events"/>
      <sheetName val="Lab Duplicate Orders"/>
      <sheetName val="Transcription"/>
    </sheetNames>
    <sheetDataSet>
      <sheetData sheetId="0" refreshError="1">
        <row r="7">
          <cell r="L7">
            <v>2</v>
          </cell>
        </row>
        <row r="9">
          <cell r="L9">
            <v>0</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row r="20">
          <cell r="C20">
            <v>5</v>
          </cell>
        </row>
        <row r="21">
          <cell r="C21">
            <v>7</v>
          </cell>
        </row>
        <row r="22">
          <cell r="C22">
            <v>3</v>
          </cell>
        </row>
        <row r="30">
          <cell r="C30">
            <v>0.03</v>
          </cell>
          <cell r="D30">
            <v>0.02</v>
          </cell>
          <cell r="E30">
            <v>0.06</v>
          </cell>
          <cell r="F30">
            <v>0.06</v>
          </cell>
          <cell r="G30">
            <v>0.05</v>
          </cell>
          <cell r="H30">
            <v>0.02</v>
          </cell>
          <cell r="I30">
            <v>0.06</v>
          </cell>
          <cell r="J30">
            <v>0.03</v>
          </cell>
          <cell r="K30">
            <v>0.05</v>
          </cell>
          <cell r="L30">
            <v>7.0000000000000007E-2</v>
          </cell>
        </row>
      </sheetData>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Report"/>
      <sheetName val="OPReport"/>
      <sheetName val="ProReport"/>
      <sheetName val="DETAIL"/>
      <sheetName val="Settings_Fin_Stmts"/>
      <sheetName val="Settings_FSDetail"/>
      <sheetName val="Revenues"/>
      <sheetName val="FTE_Sum"/>
      <sheetName val="FTE_All"/>
      <sheetName val="Summary_5yrs_35mill_yr"/>
      <sheetName val="Charts"/>
      <sheetName val="Settings_Charts"/>
      <sheetName val="Capital"/>
      <sheetName val="Settings_Capital"/>
      <sheetName val="Cap_List"/>
      <sheetName val="Settings_Cap_List"/>
      <sheetName val="Sensitivity"/>
      <sheetName val="Settings_Sensitivity"/>
      <sheetName val="Settings_Custom"/>
      <sheetName val="Settings_System_Inputs"/>
      <sheetName val="Settings_Eliminations"/>
      <sheetName val="SMstr_NonPatient"/>
      <sheetName val="Settings_SMstr_NonPatient"/>
      <sheetName val="SMstr_Operation"/>
      <sheetName val="Settings_SMstr_Operation"/>
      <sheetName val="SMstr_Project"/>
      <sheetName val="Settings_SMstr_Project"/>
      <sheetName val="DirectTotal"/>
      <sheetName val="WSControl"/>
      <sheetName val="ConsData"/>
      <sheetName val="ConsTotal"/>
      <sheetName val="SPMRatings"/>
      <sheetName val="Settings_HospComb"/>
      <sheetName val="Settings_OPFACBLDG"/>
      <sheetName val="Settings_OPEQMME"/>
      <sheetName val="Settings_ITMME"/>
      <sheetName val="Settings_MedComb"/>
      <sheetName val="Settings_CONProj"/>
      <sheetName val="Settings_ProjChart"/>
      <sheetName val="Settings_DeansTax"/>
      <sheetName val="Settings_NewCap"/>
      <sheetName val="Settings_Sal_Adj"/>
      <sheetName val="Settings_EHR_wTotal_Capital"/>
      <sheetName val="Settings_Operational_Imprvmnts"/>
      <sheetName val="Settings_Operational_Changes"/>
      <sheetName val="Settings_EHR"/>
      <sheetName val="Settings_0607_PLUG"/>
      <sheetName val="0607_PLUG"/>
      <sheetName val="TotFAHC"/>
      <sheetName val="Hosp"/>
      <sheetName val="MG"/>
      <sheetName val="Overhead"/>
      <sheetName val="2010_FP"/>
      <sheetName val="2010_Hosp_OH"/>
      <sheetName val="2010_FAHC"/>
      <sheetName val="Custom"/>
      <sheetName val="Fin_Stmts"/>
      <sheetName val="FSDetail"/>
      <sheetName val="System_Inputs"/>
      <sheetName val="HospComb"/>
      <sheetName val="MedComb"/>
      <sheetName val="Eliminations"/>
      <sheetName val="ITMME"/>
      <sheetName val="OPEQMME"/>
      <sheetName val="OPFACBLDG"/>
      <sheetName val="CONProj"/>
      <sheetName val="EHR"/>
      <sheetName val="ProjChart"/>
      <sheetName val="DeansTax"/>
      <sheetName val="EHR_wTotal_Capital"/>
      <sheetName val="Operational_Imprvmnts"/>
      <sheetName val="Operational_Changes"/>
      <sheetName val="NewCap"/>
      <sheetName val="Sal_Adj"/>
      <sheetName val="KHACode"/>
      <sheetName val="Bgt_Hidden"/>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shboard (2)"/>
      <sheetName val="FY19 BSMAP"/>
      <sheetName val="BSMAP"/>
      <sheetName val="Balance Sheet"/>
      <sheetName val="Operating Statement"/>
      <sheetName val="Cash flows"/>
      <sheetName val="Statistics"/>
      <sheetName val="Dashboard(1)"/>
      <sheetName val="Other Exp"/>
      <sheetName val="Summary"/>
      <sheetName val="RATIOS new"/>
      <sheetName val="DATA"/>
      <sheetName val="Stats2"/>
      <sheetName val="OS2"/>
      <sheetName val="PHYSBUD"/>
      <sheetName val="payormixdata"/>
      <sheetName val="ytdrev"/>
      <sheetName val="currrev"/>
      <sheetName val="History2"/>
      <sheetName val="QTRLY ANALYSIS"/>
    </sheetNames>
    <sheetDataSet>
      <sheetData sheetId="0" refreshError="1"/>
      <sheetData sheetId="1" refreshError="1"/>
      <sheetData sheetId="2" refreshError="1"/>
      <sheetData sheetId="3" refreshError="1"/>
      <sheetData sheetId="4" refreshError="1"/>
      <sheetData sheetId="5" refreshError="1"/>
      <sheetData sheetId="6">
        <row r="11">
          <cell r="L11" t="str">
            <v>OCT</v>
          </cell>
          <cell r="M11">
            <v>31</v>
          </cell>
          <cell r="N11">
            <v>31</v>
          </cell>
        </row>
        <row r="12">
          <cell r="L12" t="str">
            <v>NOV</v>
          </cell>
          <cell r="M12">
            <v>30</v>
          </cell>
          <cell r="N12">
            <v>61</v>
          </cell>
        </row>
        <row r="13">
          <cell r="L13" t="str">
            <v>DEC</v>
          </cell>
          <cell r="M13">
            <v>31</v>
          </cell>
          <cell r="N13">
            <v>92</v>
          </cell>
        </row>
        <row r="14">
          <cell r="L14" t="str">
            <v>JAN</v>
          </cell>
          <cell r="M14">
            <v>31</v>
          </cell>
          <cell r="N14">
            <v>123</v>
          </cell>
        </row>
        <row r="15">
          <cell r="L15" t="str">
            <v>FEB</v>
          </cell>
          <cell r="M15">
            <v>28</v>
          </cell>
          <cell r="N15">
            <v>151</v>
          </cell>
        </row>
        <row r="16">
          <cell r="L16" t="str">
            <v>MAR</v>
          </cell>
          <cell r="M16">
            <v>31</v>
          </cell>
          <cell r="N16">
            <v>182</v>
          </cell>
        </row>
        <row r="17">
          <cell r="L17" t="str">
            <v>APR</v>
          </cell>
          <cell r="M17">
            <v>30</v>
          </cell>
          <cell r="N17">
            <v>212</v>
          </cell>
        </row>
        <row r="18">
          <cell r="L18" t="str">
            <v>MAY</v>
          </cell>
          <cell r="M18">
            <v>31</v>
          </cell>
          <cell r="N18">
            <v>243</v>
          </cell>
        </row>
        <row r="19">
          <cell r="L19" t="str">
            <v>JUN</v>
          </cell>
          <cell r="M19">
            <v>30</v>
          </cell>
          <cell r="N19">
            <v>273</v>
          </cell>
        </row>
        <row r="20">
          <cell r="L20" t="str">
            <v>JUL</v>
          </cell>
          <cell r="M20">
            <v>31</v>
          </cell>
          <cell r="N20">
            <v>304</v>
          </cell>
        </row>
        <row r="21">
          <cell r="L21"/>
          <cell r="M21"/>
        </row>
        <row r="22">
          <cell r="L22" t="str">
            <v>AUG</v>
          </cell>
          <cell r="M22">
            <v>31</v>
          </cell>
          <cell r="N22">
            <v>335</v>
          </cell>
        </row>
      </sheetData>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sheetName val="Admissions - Adjusted"/>
      <sheetName val="Adjusted Discharges"/>
      <sheetName val="ADC - IP"/>
      <sheetName val="TOTAL -Adjusted Occ Bed"/>
      <sheetName val="Inst-AOB"/>
      <sheetName val="Adjusted Patient Days"/>
      <sheetName val="Inst-APD"/>
      <sheetName val="Admissions - Inpatient"/>
      <sheetName val="Admissions - Outpatient"/>
      <sheetName val="Births for Month"/>
      <sheetName val="Case Mix Index -All FSCs"/>
      <sheetName val="Case Mix Index -All Ex Newborns"/>
      <sheetName val="Case Mix Index -Medicare Only"/>
      <sheetName val="CMI -Medicare wo Psych_Rehab"/>
      <sheetName val="Case Mix Index -Non-Medicare"/>
      <sheetName val="Cath Lab Procedures"/>
      <sheetName val="Discharges - IP"/>
      <sheetName val="Discharge Time Goals IP"/>
      <sheetName val="Emer Dept Visit Vols"/>
      <sheetName val="EP Services CC1427"/>
      <sheetName val="Financial Sys Admissions"/>
      <sheetName val="FTEs - Paid with Physicians"/>
      <sheetName val="FTEs - Paid wo Physicians"/>
      <sheetName val="FTEs - Staff Reg Productive"/>
      <sheetName val="FTEs - Overtime "/>
      <sheetName val="FTEs - Travelers"/>
      <sheetName val="Hospital OP Visits"/>
      <sheetName val="LOS -All IP Discharges"/>
      <sheetName val="LOS -IN Pat Types"/>
      <sheetName val="LOS -Medicare IP"/>
      <sheetName val="OR Case Hours - IP_OP Combined"/>
      <sheetName val="OR Case Hours - IP"/>
      <sheetName val="OR Case Hours - OP"/>
      <sheetName val="PeriOp Total Volumes"/>
      <sheetName val="PeriOp MCHV OR Volumes"/>
      <sheetName val="PeriOp MCHV Proc Rm Volumes"/>
      <sheetName val="PeriOp FAH OR Volumes"/>
      <sheetName val="PeriOp FAH Proc Rm Volumes"/>
      <sheetName val="OR Cases - IP_OP Combined"/>
      <sheetName val="OR Case Volumes - IP"/>
      <sheetName val="OR Case Volumes - OP"/>
      <sheetName val="Maj_Min Proc Rm Hrs-IP_OP Comb"/>
      <sheetName val="Maj_Min Procedure Hrs - IP"/>
      <sheetName val="Maj_Min Procedure Hrs - OP"/>
      <sheetName val="Maj_Min Proc Cases-IP-OP Comb"/>
      <sheetName val="Maj_Min Proc Cases - IP"/>
      <sheetName val="Maj_Min Proc Cases - OP"/>
      <sheetName val="Patient Days - OP"/>
      <sheetName val="Patient Days - IP"/>
      <sheetName val="Patient Days - Combined"/>
      <sheetName val="Patient Days-Rehab"/>
      <sheetName val="Patient Days-Nursery"/>
      <sheetName val="Patient Days-NICU"/>
      <sheetName val="Patient Days-IP Psych"/>
      <sheetName val="Professional Total RVUs"/>
      <sheetName val="Professional Visits"/>
      <sheetName val="Revenue Prof-IP-OP Gross"/>
      <sheetName val="Walk In Center Visits"/>
      <sheetName val="Data Descriptions"/>
      <sheetName val="FY Budget Items"/>
      <sheetName val="FTEs"/>
      <sheetName val="Imported Data-Revenue"/>
      <sheetName val="LOS Data"/>
      <sheetName val="Imported Data-Births for Month"/>
      <sheetName val="Discharge Time"/>
      <sheetName val="BVIS_RVU_Imported_Data"/>
      <sheetName val="Nursing Station Census IP"/>
      <sheetName val="Nursing Station Census OP"/>
      <sheetName val="Nursing Station Census Both"/>
      <sheetName val="CMI Data"/>
      <sheetName val="Imported Data-Budget"/>
      <sheetName val="Imported Picis"/>
      <sheetName val="LOS -Medicare IP (Prelim)"/>
      <sheetName val=" PeriOp MCHV OR Volumes"/>
      <sheetName val="Professional  Worked RVUs"/>
      <sheetName val="FTEs 07"/>
      <sheetName val="Admissions - Inst Adjusted"/>
      <sheetName val="Chart Names &amp; Titles"/>
      <sheetName val="Imported Data-Census Inpatient"/>
      <sheetName val="Imported Data-Census Outpatient"/>
      <sheetName val="Patient Days - CMI Adjusted "/>
      <sheetName val="OR SUMMARY DATA"/>
      <sheetName val="Sheet1"/>
      <sheetName val="FTEs - Paid"/>
      <sheetName val="FTEs - Reg Productive"/>
      <sheetName val="FTEs 06"/>
      <sheetName val="Case Mix Index -All Ages"/>
      <sheetName val="Case Mix Index -Age Over 65"/>
      <sheetName val="Case Mix Index -Age Under 65"/>
      <sheetName val="FTEs - Productive"/>
      <sheetName val="Patient Days - Adjusted"/>
      <sheetName val="Professional Revenue "/>
      <sheetName val="Adjusted Occ Bed"/>
      <sheetName val="Data Summary"/>
      <sheetName val="Current_Month_Report_Detaile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sheetData sheetId="31" refreshError="1"/>
      <sheetData sheetId="32" refreshError="1"/>
      <sheetData sheetId="33" refreshError="1"/>
      <sheetData sheetId="34" refreshError="1"/>
      <sheetData sheetId="35"/>
      <sheetData sheetId="36" refreshError="1"/>
      <sheetData sheetId="37" refreshError="1"/>
      <sheetData sheetId="38" refreshError="1"/>
      <sheetData sheetId="39" refreshError="1"/>
      <sheetData sheetId="40" refreshError="1"/>
      <sheetData sheetId="41" refreshError="1"/>
      <sheetData sheetId="42"/>
      <sheetData sheetId="43"/>
      <sheetData sheetId="44"/>
      <sheetData sheetId="45"/>
      <sheetData sheetId="46"/>
      <sheetData sheetId="47"/>
      <sheetData sheetId="48" refreshError="1"/>
      <sheetData sheetId="49" refreshError="1"/>
      <sheetData sheetId="50" refreshError="1"/>
      <sheetData sheetId="51" refreshError="1"/>
      <sheetData sheetId="52" refreshError="1"/>
      <sheetData sheetId="53" refreshError="1"/>
      <sheetData sheetId="54" refreshError="1"/>
      <sheetData sheetId="55"/>
      <sheetData sheetId="56" refreshError="1"/>
      <sheetData sheetId="57" refreshError="1"/>
      <sheetData sheetId="58" refreshError="1"/>
      <sheetData sheetId="59" refreshError="1"/>
      <sheetData sheetId="60" refreshError="1">
        <row r="1">
          <cell r="B1" t="str">
            <v>Month</v>
          </cell>
        </row>
        <row r="2">
          <cell r="B2">
            <v>39356</v>
          </cell>
          <cell r="C2">
            <v>1919</v>
          </cell>
          <cell r="D2">
            <v>10533</v>
          </cell>
          <cell r="E2">
            <v>1928</v>
          </cell>
          <cell r="F2">
            <v>602</v>
          </cell>
          <cell r="G2">
            <v>1533</v>
          </cell>
          <cell r="H2">
            <v>1007</v>
          </cell>
          <cell r="I2">
            <v>433</v>
          </cell>
          <cell r="J2">
            <v>4523</v>
          </cell>
          <cell r="K2">
            <v>1303</v>
          </cell>
          <cell r="L2">
            <v>69623</v>
          </cell>
          <cell r="M2">
            <v>5934</v>
          </cell>
          <cell r="N2">
            <v>32571</v>
          </cell>
          <cell r="O2">
            <v>5140.3479820000002</v>
          </cell>
          <cell r="P2">
            <v>48.862676</v>
          </cell>
          <cell r="Q2">
            <v>4542.2147960000002</v>
          </cell>
          <cell r="R2">
            <v>30187.466034049306</v>
          </cell>
          <cell r="S2">
            <v>6.14</v>
          </cell>
          <cell r="T2">
            <v>1.66</v>
          </cell>
          <cell r="U2">
            <v>1.83</v>
          </cell>
          <cell r="V2">
            <v>1.41</v>
          </cell>
          <cell r="W2">
            <v>198</v>
          </cell>
          <cell r="X2">
            <v>5.4887962480458574</v>
          </cell>
          <cell r="Y2">
            <v>143008</v>
          </cell>
          <cell r="Z2">
            <v>931</v>
          </cell>
          <cell r="AA2">
            <v>424</v>
          </cell>
          <cell r="AB2">
            <v>585</v>
          </cell>
          <cell r="AC2">
            <v>339.77419354838707</v>
          </cell>
          <cell r="AD2">
            <v>1050.6774193548388</v>
          </cell>
          <cell r="AE2">
            <v>1790</v>
          </cell>
          <cell r="AF2">
            <v>31</v>
          </cell>
          <cell r="AG2">
            <v>409</v>
          </cell>
          <cell r="AH2">
            <v>0.4</v>
          </cell>
          <cell r="AI2">
            <v>0.7</v>
          </cell>
          <cell r="AJ2">
            <v>4.75</v>
          </cell>
          <cell r="AK2">
            <v>4.9000000000000004</v>
          </cell>
          <cell r="AL2">
            <v>12</v>
          </cell>
          <cell r="AM2">
            <v>15.1</v>
          </cell>
          <cell r="AN2">
            <v>31</v>
          </cell>
          <cell r="AO2">
            <v>794</v>
          </cell>
          <cell r="AP2">
            <v>5934.0213608092081</v>
          </cell>
          <cell r="AQ2">
            <v>42853588.600000001</v>
          </cell>
          <cell r="AR2">
            <v>48630698.5</v>
          </cell>
          <cell r="AS2">
            <v>41029579.57</v>
          </cell>
          <cell r="AT2">
            <v>725.35348583972757</v>
          </cell>
          <cell r="AU2">
            <v>22485.958061031553</v>
          </cell>
          <cell r="AV2">
            <v>725.35348583972757</v>
          </cell>
          <cell r="AW2">
            <v>22485.958061031553</v>
          </cell>
          <cell r="AX2">
            <v>4591.0774709999996</v>
          </cell>
          <cell r="AY2">
            <v>5140.3479820000002</v>
          </cell>
          <cell r="AZ2">
            <v>48.862676</v>
          </cell>
          <cell r="BA2">
            <v>63</v>
          </cell>
          <cell r="BB2">
            <v>288</v>
          </cell>
        </row>
        <row r="3">
          <cell r="B3">
            <v>39387</v>
          </cell>
          <cell r="C3">
            <v>1855</v>
          </cell>
          <cell r="D3">
            <v>9892</v>
          </cell>
          <cell r="E3">
            <v>1823</v>
          </cell>
          <cell r="F3">
            <v>570</v>
          </cell>
          <cell r="G3">
            <v>1493</v>
          </cell>
          <cell r="H3">
            <v>971</v>
          </cell>
          <cell r="I3">
            <v>418</v>
          </cell>
          <cell r="J3">
            <v>4152</v>
          </cell>
          <cell r="K3">
            <v>1234</v>
          </cell>
          <cell r="L3">
            <v>69554</v>
          </cell>
          <cell r="M3">
            <v>5860</v>
          </cell>
          <cell r="N3">
            <v>31249</v>
          </cell>
          <cell r="O3">
            <v>5100.5768040000003</v>
          </cell>
          <cell r="P3">
            <v>48.321088000000003</v>
          </cell>
          <cell r="Q3">
            <v>4510.1921179999999</v>
          </cell>
          <cell r="R3">
            <v>29420.691355637206</v>
          </cell>
          <cell r="S3">
            <v>6.14</v>
          </cell>
          <cell r="T3">
            <v>1.66</v>
          </cell>
          <cell r="U3">
            <v>1.83</v>
          </cell>
          <cell r="V3">
            <v>1.41</v>
          </cell>
          <cell r="W3">
            <v>174</v>
          </cell>
          <cell r="X3">
            <v>5.3326145552560646</v>
          </cell>
          <cell r="Y3">
            <v>141953</v>
          </cell>
          <cell r="Z3">
            <v>842</v>
          </cell>
          <cell r="AA3">
            <v>373</v>
          </cell>
          <cell r="AB3">
            <v>523</v>
          </cell>
          <cell r="AC3">
            <v>329.73333333333335</v>
          </cell>
          <cell r="AD3">
            <v>1041.6333333333334</v>
          </cell>
          <cell r="AE3">
            <v>1942</v>
          </cell>
          <cell r="AF3">
            <v>30</v>
          </cell>
          <cell r="AG3">
            <v>417</v>
          </cell>
          <cell r="AH3">
            <v>0.4</v>
          </cell>
          <cell r="AI3">
            <v>0.7</v>
          </cell>
          <cell r="AJ3">
            <v>4.75</v>
          </cell>
          <cell r="AK3">
            <v>4.9000000000000004</v>
          </cell>
          <cell r="AL3">
            <v>12</v>
          </cell>
          <cell r="AM3">
            <v>15.1</v>
          </cell>
          <cell r="AN3">
            <v>61</v>
          </cell>
          <cell r="AO3">
            <v>790</v>
          </cell>
          <cell r="AP3">
            <v>5859.969117142452</v>
          </cell>
          <cell r="AQ3">
            <v>40725962.549999997</v>
          </cell>
          <cell r="AR3">
            <v>47395457.75</v>
          </cell>
          <cell r="AS3">
            <v>40532424.880000003</v>
          </cell>
          <cell r="AT3">
            <v>713.46551030963087</v>
          </cell>
          <cell r="AU3">
            <v>21403.965309288928</v>
          </cell>
          <cell r="AV3">
            <v>719.50694049705703</v>
          </cell>
          <cell r="AW3">
            <v>43889.923370320481</v>
          </cell>
          <cell r="AX3">
            <v>4591.0774709999996</v>
          </cell>
          <cell r="AY3">
            <v>5120.7876339314043</v>
          </cell>
          <cell r="AZ3">
            <v>48.596310681628061</v>
          </cell>
          <cell r="BA3">
            <v>59</v>
          </cell>
          <cell r="BB3">
            <v>237</v>
          </cell>
        </row>
        <row r="4">
          <cell r="B4">
            <v>39417</v>
          </cell>
          <cell r="C4">
            <v>1790</v>
          </cell>
          <cell r="D4">
            <v>9620</v>
          </cell>
          <cell r="E4">
            <v>1549</v>
          </cell>
          <cell r="F4">
            <v>508</v>
          </cell>
          <cell r="G4">
            <v>1412</v>
          </cell>
          <cell r="H4">
            <v>961</v>
          </cell>
          <cell r="I4">
            <v>383</v>
          </cell>
          <cell r="J4">
            <v>4233</v>
          </cell>
          <cell r="K4">
            <v>1236</v>
          </cell>
          <cell r="L4">
            <v>65489</v>
          </cell>
          <cell r="M4">
            <v>5664</v>
          </cell>
          <cell r="N4">
            <v>30441</v>
          </cell>
          <cell r="O4">
            <v>5079.5350040000003</v>
          </cell>
          <cell r="P4">
            <v>46.254773</v>
          </cell>
          <cell r="Q4">
            <v>4437.7078970000002</v>
          </cell>
          <cell r="R4">
            <v>28148.81915723631</v>
          </cell>
          <cell r="S4">
            <v>6.14</v>
          </cell>
          <cell r="T4">
            <v>1.66</v>
          </cell>
          <cell r="U4">
            <v>1.83</v>
          </cell>
          <cell r="V4">
            <v>1.41</v>
          </cell>
          <cell r="W4">
            <v>180</v>
          </cell>
          <cell r="X4">
            <v>5.3743016759776534</v>
          </cell>
          <cell r="Y4">
            <v>133289</v>
          </cell>
          <cell r="Z4">
            <v>906</v>
          </cell>
          <cell r="AA4">
            <v>387</v>
          </cell>
          <cell r="AB4">
            <v>543</v>
          </cell>
          <cell r="AC4">
            <v>310.32258064516128</v>
          </cell>
          <cell r="AD4">
            <v>981.9677419354839</v>
          </cell>
          <cell r="AE4">
            <v>1915</v>
          </cell>
          <cell r="AF4">
            <v>31</v>
          </cell>
          <cell r="AG4">
            <v>423</v>
          </cell>
          <cell r="AH4">
            <v>0.4</v>
          </cell>
          <cell r="AI4">
            <v>0.7</v>
          </cell>
          <cell r="AJ4">
            <v>4.75</v>
          </cell>
          <cell r="AK4">
            <v>4.9000000000000004</v>
          </cell>
          <cell r="AL4">
            <v>12</v>
          </cell>
          <cell r="AM4">
            <v>15.1</v>
          </cell>
          <cell r="AN4">
            <v>92</v>
          </cell>
          <cell r="AO4">
            <v>747</v>
          </cell>
          <cell r="AP4">
            <v>5664.1306528729247</v>
          </cell>
          <cell r="AQ4">
            <v>38439360.020000003</v>
          </cell>
          <cell r="AR4">
            <v>45346526.810000002</v>
          </cell>
          <cell r="AS4">
            <v>37848502.759999998</v>
          </cell>
          <cell r="AT4">
            <v>676.40701117814899</v>
          </cell>
          <cell r="AU4">
            <v>20968.61734652262</v>
          </cell>
          <cell r="AV4">
            <v>704.98413822655539</v>
          </cell>
          <cell r="AW4">
            <v>64858.540716843097</v>
          </cell>
          <cell r="AX4">
            <v>4575.0616428130497</v>
          </cell>
          <cell r="AY4">
            <v>5106.8876342858248</v>
          </cell>
          <cell r="AZ4">
            <v>47.807333918598431</v>
          </cell>
          <cell r="BA4">
            <v>58</v>
          </cell>
          <cell r="BB4">
            <v>240</v>
          </cell>
        </row>
        <row r="5">
          <cell r="B5">
            <v>39448</v>
          </cell>
          <cell r="C5">
            <v>1954</v>
          </cell>
          <cell r="D5">
            <v>10658</v>
          </cell>
          <cell r="E5">
            <v>1903</v>
          </cell>
          <cell r="F5">
            <v>594</v>
          </cell>
          <cell r="G5">
            <v>1605</v>
          </cell>
          <cell r="H5">
            <v>1045</v>
          </cell>
          <cell r="I5">
            <v>452</v>
          </cell>
          <cell r="J5">
            <v>4595</v>
          </cell>
          <cell r="K5">
            <v>1297</v>
          </cell>
          <cell r="L5">
            <v>72064</v>
          </cell>
          <cell r="M5">
            <v>6041</v>
          </cell>
          <cell r="N5">
            <v>32951</v>
          </cell>
          <cell r="O5">
            <v>5142.2176790000003</v>
          </cell>
          <cell r="P5">
            <v>48.977409000000002</v>
          </cell>
          <cell r="Q5">
            <v>4550.4443039999996</v>
          </cell>
          <cell r="R5">
            <v>30294.371788288801</v>
          </cell>
          <cell r="S5">
            <v>6.14</v>
          </cell>
          <cell r="T5">
            <v>1.66</v>
          </cell>
          <cell r="U5">
            <v>1.83</v>
          </cell>
          <cell r="V5">
            <v>1.41</v>
          </cell>
          <cell r="W5">
            <v>156</v>
          </cell>
          <cell r="X5">
            <v>5.4544524053224155</v>
          </cell>
          <cell r="Y5">
            <v>149908</v>
          </cell>
          <cell r="Z5">
            <v>995</v>
          </cell>
          <cell r="AA5">
            <v>336</v>
          </cell>
          <cell r="AB5">
            <v>554</v>
          </cell>
          <cell r="AC5">
            <v>343.80645161290323</v>
          </cell>
          <cell r="AD5">
            <v>1062.9354838709678</v>
          </cell>
          <cell r="AE5">
            <v>1984</v>
          </cell>
          <cell r="AF5">
            <v>31</v>
          </cell>
          <cell r="AG5">
            <v>465</v>
          </cell>
          <cell r="AH5">
            <v>0.4</v>
          </cell>
          <cell r="AI5">
            <v>0.7</v>
          </cell>
          <cell r="AJ5">
            <v>4.75</v>
          </cell>
          <cell r="AK5">
            <v>4.9000000000000004</v>
          </cell>
          <cell r="AL5">
            <v>12</v>
          </cell>
          <cell r="AM5">
            <v>15.1</v>
          </cell>
          <cell r="AN5">
            <v>123</v>
          </cell>
          <cell r="AO5">
            <v>798</v>
          </cell>
          <cell r="AP5">
            <v>6041.1735680960755</v>
          </cell>
          <cell r="AQ5">
            <v>43825648.100000001</v>
          </cell>
          <cell r="AR5">
            <v>48802919.039999999</v>
          </cell>
          <cell r="AS5">
            <v>42867004.460000001</v>
          </cell>
          <cell r="AT5">
            <v>726.65893984556885</v>
          </cell>
          <cell r="AU5">
            <v>22526.427135212634</v>
          </cell>
          <cell r="AV5">
            <v>710.44689310614422</v>
          </cell>
          <cell r="AW5">
            <v>87384.967852055735</v>
          </cell>
          <cell r="AX5">
            <v>4544.3660073674555</v>
          </cell>
          <cell r="AY5">
            <v>5115.7917901188839</v>
          </cell>
          <cell r="AZ5">
            <v>48.102225534684784</v>
          </cell>
          <cell r="BA5">
            <v>64</v>
          </cell>
          <cell r="BB5">
            <v>278</v>
          </cell>
        </row>
        <row r="6">
          <cell r="B6">
            <v>39479</v>
          </cell>
          <cell r="C6">
            <v>1743</v>
          </cell>
          <cell r="D6">
            <v>9423</v>
          </cell>
          <cell r="E6">
            <v>1596</v>
          </cell>
          <cell r="F6">
            <v>518</v>
          </cell>
          <cell r="G6">
            <v>1377</v>
          </cell>
          <cell r="H6">
            <v>926</v>
          </cell>
          <cell r="I6">
            <v>372</v>
          </cell>
          <cell r="J6">
            <v>4219</v>
          </cell>
          <cell r="K6">
            <v>1213</v>
          </cell>
          <cell r="L6">
            <v>64090</v>
          </cell>
          <cell r="M6">
            <v>5496</v>
          </cell>
          <cell r="N6">
            <v>29714</v>
          </cell>
          <cell r="O6">
            <v>5084.5459510000001</v>
          </cell>
          <cell r="P6">
            <v>47.617908</v>
          </cell>
          <cell r="Q6">
            <v>4496.1437999999998</v>
          </cell>
          <cell r="R6">
            <v>27445.630338959316</v>
          </cell>
          <cell r="S6">
            <v>6.14</v>
          </cell>
          <cell r="T6">
            <v>1.66</v>
          </cell>
          <cell r="U6">
            <v>1.83</v>
          </cell>
          <cell r="V6">
            <v>1.41</v>
          </cell>
          <cell r="W6">
            <v>158</v>
          </cell>
          <cell r="X6">
            <v>5.4061962134251287</v>
          </cell>
          <cell r="Y6">
            <v>131412</v>
          </cell>
          <cell r="Z6">
            <v>861</v>
          </cell>
          <cell r="AA6">
            <v>345</v>
          </cell>
          <cell r="AB6">
            <v>556</v>
          </cell>
          <cell r="AC6">
            <v>324.93103448275861</v>
          </cell>
          <cell r="AD6">
            <v>1024.6206896551723</v>
          </cell>
          <cell r="AE6">
            <v>1874</v>
          </cell>
          <cell r="AF6">
            <v>29</v>
          </cell>
          <cell r="AG6">
            <v>402</v>
          </cell>
          <cell r="AH6">
            <v>0.4</v>
          </cell>
          <cell r="AI6">
            <v>0.7</v>
          </cell>
          <cell r="AJ6">
            <v>4.75</v>
          </cell>
          <cell r="AK6">
            <v>4.9000000000000004</v>
          </cell>
          <cell r="AL6">
            <v>12</v>
          </cell>
          <cell r="AM6">
            <v>15.1</v>
          </cell>
          <cell r="AN6">
            <v>152</v>
          </cell>
          <cell r="AO6">
            <v>653</v>
          </cell>
          <cell r="AP6">
            <v>5496.3196152868577</v>
          </cell>
          <cell r="AQ6">
            <v>37975552.200000003</v>
          </cell>
          <cell r="AR6">
            <v>44213720.119999997</v>
          </cell>
          <cell r="AS6">
            <v>37561601.149999999</v>
          </cell>
          <cell r="AT6">
            <v>703.23783937821861</v>
          </cell>
          <cell r="AU6">
            <v>20393.897341968339</v>
          </cell>
          <cell r="AV6">
            <v>709.07148153963215</v>
          </cell>
          <cell r="AW6">
            <v>107778.86519402408</v>
          </cell>
          <cell r="AX6">
            <v>4558.2415795424977</v>
          </cell>
          <cell r="AY6">
            <v>5109.8303320958075</v>
          </cell>
          <cell r="AZ6">
            <v>48.009821613299067</v>
          </cell>
          <cell r="BA6">
            <v>57</v>
          </cell>
          <cell r="BB6">
            <v>235</v>
          </cell>
        </row>
        <row r="7">
          <cell r="B7">
            <v>39508</v>
          </cell>
          <cell r="C7">
            <v>1988</v>
          </cell>
          <cell r="D7">
            <v>10516</v>
          </cell>
          <cell r="E7">
            <v>1808</v>
          </cell>
          <cell r="F7">
            <v>577</v>
          </cell>
          <cell r="G7">
            <v>1586</v>
          </cell>
          <cell r="H7">
            <v>1065</v>
          </cell>
          <cell r="I7">
            <v>434</v>
          </cell>
          <cell r="J7">
            <v>4516</v>
          </cell>
          <cell r="K7">
            <v>1362</v>
          </cell>
          <cell r="L7">
            <v>72214</v>
          </cell>
          <cell r="M7">
            <v>6347</v>
          </cell>
          <cell r="N7">
            <v>33577</v>
          </cell>
          <cell r="O7">
            <v>5138.729902</v>
          </cell>
          <cell r="P7">
            <v>48.871558</v>
          </cell>
          <cell r="Q7">
            <v>4536.551359</v>
          </cell>
          <cell r="R7">
            <v>30871.080835428351</v>
          </cell>
          <cell r="S7">
            <v>6.14</v>
          </cell>
          <cell r="T7">
            <v>1.66</v>
          </cell>
          <cell r="U7">
            <v>1.83</v>
          </cell>
          <cell r="V7">
            <v>1.41</v>
          </cell>
          <cell r="W7">
            <v>200</v>
          </cell>
          <cell r="X7">
            <v>5.2897384305835011</v>
          </cell>
          <cell r="Y7">
            <v>149706</v>
          </cell>
          <cell r="Z7">
            <v>951</v>
          </cell>
          <cell r="AA7">
            <v>411</v>
          </cell>
          <cell r="AB7">
            <v>565</v>
          </cell>
          <cell r="AC7">
            <v>339.22580645161293</v>
          </cell>
          <cell r="AD7">
            <v>1083.1290322580646</v>
          </cell>
          <cell r="AE7">
            <v>2060</v>
          </cell>
          <cell r="AF7">
            <v>31</v>
          </cell>
          <cell r="AG7">
            <v>451</v>
          </cell>
          <cell r="AH7">
            <v>0.4</v>
          </cell>
          <cell r="AI7">
            <v>0.7</v>
          </cell>
          <cell r="AJ7">
            <v>4.75</v>
          </cell>
          <cell r="AK7">
            <v>4.9000000000000004</v>
          </cell>
          <cell r="AL7">
            <v>12</v>
          </cell>
          <cell r="AM7">
            <v>15.1</v>
          </cell>
          <cell r="AN7">
            <v>183</v>
          </cell>
          <cell r="AO7">
            <v>710</v>
          </cell>
          <cell r="AP7">
            <v>6347.4873650069176</v>
          </cell>
          <cell r="AQ7">
            <v>42184400.619999997</v>
          </cell>
          <cell r="AR7">
            <v>49731972.299999997</v>
          </cell>
          <cell r="AS7">
            <v>42774245.759999998</v>
          </cell>
          <cell r="AT7">
            <v>739.14540141910379</v>
          </cell>
          <cell r="AU7">
            <v>22913.507443992217</v>
          </cell>
          <cell r="AV7">
            <v>714.16597069954264</v>
          </cell>
          <cell r="AW7">
            <v>130692.3726380163</v>
          </cell>
          <cell r="AX7">
            <v>4555.4789350825413</v>
          </cell>
          <cell r="AY7">
            <v>5114.7257995019181</v>
          </cell>
          <cell r="AZ7">
            <v>48.15579615380917</v>
          </cell>
          <cell r="BA7">
            <v>63</v>
          </cell>
          <cell r="BB7">
            <v>288</v>
          </cell>
        </row>
        <row r="8">
          <cell r="B8">
            <v>39539</v>
          </cell>
          <cell r="C8">
            <v>1852</v>
          </cell>
          <cell r="D8">
            <v>9795</v>
          </cell>
          <cell r="E8">
            <v>1681</v>
          </cell>
          <cell r="F8">
            <v>532</v>
          </cell>
          <cell r="G8">
            <v>1434</v>
          </cell>
          <cell r="H8">
            <v>931</v>
          </cell>
          <cell r="I8">
            <v>368</v>
          </cell>
          <cell r="J8">
            <v>4416</v>
          </cell>
          <cell r="K8">
            <v>1273</v>
          </cell>
          <cell r="L8">
            <v>65856</v>
          </cell>
          <cell r="M8">
            <v>5900</v>
          </cell>
          <cell r="N8">
            <v>31207</v>
          </cell>
          <cell r="O8">
            <v>5103.6803110000001</v>
          </cell>
          <cell r="P8">
            <v>47.910511</v>
          </cell>
          <cell r="Q8">
            <v>4505.1642629999997</v>
          </cell>
          <cell r="R8">
            <v>28930.745016971308</v>
          </cell>
          <cell r="S8">
            <v>6.14</v>
          </cell>
          <cell r="T8">
            <v>1.66</v>
          </cell>
          <cell r="U8">
            <v>1.83</v>
          </cell>
          <cell r="V8">
            <v>1.41</v>
          </cell>
          <cell r="W8">
            <v>190</v>
          </cell>
          <cell r="X8">
            <v>5.2888768898488117</v>
          </cell>
          <cell r="Y8">
            <v>136333</v>
          </cell>
          <cell r="Z8">
            <v>868</v>
          </cell>
          <cell r="AA8">
            <v>412</v>
          </cell>
          <cell r="AB8">
            <v>584</v>
          </cell>
          <cell r="AC8">
            <v>326.5</v>
          </cell>
          <cell r="AD8">
            <v>1040.2333333333333</v>
          </cell>
          <cell r="AE8">
            <v>1924</v>
          </cell>
          <cell r="AF8">
            <v>30</v>
          </cell>
          <cell r="AG8">
            <v>410</v>
          </cell>
          <cell r="AH8">
            <v>0.4</v>
          </cell>
          <cell r="AI8">
            <v>0.7</v>
          </cell>
          <cell r="AJ8">
            <v>4.75</v>
          </cell>
          <cell r="AK8">
            <v>4.9000000000000004</v>
          </cell>
          <cell r="AL8">
            <v>12</v>
          </cell>
          <cell r="AM8">
            <v>15.1</v>
          </cell>
          <cell r="AN8">
            <v>213</v>
          </cell>
          <cell r="AO8">
            <v>622</v>
          </cell>
          <cell r="AP8">
            <v>5900.4812282964458</v>
          </cell>
          <cell r="AQ8">
            <v>39088166.549999997</v>
          </cell>
          <cell r="AR8">
            <v>46606175.450000003</v>
          </cell>
          <cell r="AS8">
            <v>38840751.399999999</v>
          </cell>
          <cell r="AT8">
            <v>715.79726378852115</v>
          </cell>
          <cell r="AU8">
            <v>21473.917913655634</v>
          </cell>
          <cell r="AV8">
            <v>714.39573028953964</v>
          </cell>
          <cell r="AW8">
            <v>152166.29055167193</v>
          </cell>
          <cell r="AX8">
            <v>4560.5513215752071</v>
          </cell>
          <cell r="AY8">
            <v>5113.1700197151577</v>
          </cell>
          <cell r="AZ8">
            <v>48.12124725606985</v>
          </cell>
          <cell r="BA8">
            <v>59</v>
          </cell>
          <cell r="BB8">
            <v>246</v>
          </cell>
        </row>
        <row r="9">
          <cell r="B9">
            <v>39569</v>
          </cell>
          <cell r="C9">
            <v>1945</v>
          </cell>
          <cell r="D9">
            <v>10223</v>
          </cell>
          <cell r="E9">
            <v>1880</v>
          </cell>
          <cell r="F9">
            <v>600</v>
          </cell>
          <cell r="G9">
            <v>1624</v>
          </cell>
          <cell r="H9">
            <v>1091</v>
          </cell>
          <cell r="I9">
            <v>442</v>
          </cell>
          <cell r="J9">
            <v>4545</v>
          </cell>
          <cell r="K9">
            <v>1271</v>
          </cell>
          <cell r="L9">
            <v>69678</v>
          </cell>
          <cell r="M9">
            <v>6176</v>
          </cell>
          <cell r="N9">
            <v>32462</v>
          </cell>
          <cell r="O9">
            <v>5126.6721090000001</v>
          </cell>
          <cell r="P9">
            <v>48.226016000000001</v>
          </cell>
          <cell r="Q9">
            <v>4525.2701429999997</v>
          </cell>
          <cell r="R9">
            <v>31276.135390340027</v>
          </cell>
          <cell r="S9">
            <v>6.14</v>
          </cell>
          <cell r="T9">
            <v>1.66</v>
          </cell>
          <cell r="U9">
            <v>1.83</v>
          </cell>
          <cell r="V9">
            <v>1.41</v>
          </cell>
          <cell r="W9">
            <v>202</v>
          </cell>
          <cell r="X9">
            <v>5.2560411311053983</v>
          </cell>
          <cell r="Y9">
            <v>145141</v>
          </cell>
          <cell r="Z9">
            <v>914</v>
          </cell>
          <cell r="AA9">
            <v>417</v>
          </cell>
          <cell r="AB9">
            <v>636</v>
          </cell>
          <cell r="AC9">
            <v>329.77419354838707</v>
          </cell>
          <cell r="AD9">
            <v>1047.1612903225807</v>
          </cell>
          <cell r="AE9">
            <v>2043</v>
          </cell>
          <cell r="AF9">
            <v>31</v>
          </cell>
          <cell r="AG9">
            <v>454</v>
          </cell>
          <cell r="AH9">
            <v>0.4</v>
          </cell>
          <cell r="AI9">
            <v>0.7</v>
          </cell>
          <cell r="AJ9">
            <v>4.75</v>
          </cell>
          <cell r="AK9">
            <v>4.9000000000000004</v>
          </cell>
          <cell r="AL9">
            <v>12</v>
          </cell>
          <cell r="AM9">
            <v>15.1</v>
          </cell>
          <cell r="AN9">
            <v>244</v>
          </cell>
          <cell r="AO9">
            <v>706</v>
          </cell>
          <cell r="AP9">
            <v>6176.1812342456969</v>
          </cell>
          <cell r="AQ9">
            <v>42385367.789999999</v>
          </cell>
          <cell r="AR9">
            <v>50384497.619999997</v>
          </cell>
          <cell r="AS9">
            <v>41821246.75</v>
          </cell>
          <cell r="AT9">
            <v>721.7846428217855</v>
          </cell>
          <cell r="AU9">
            <v>22375.323927475351</v>
          </cell>
          <cell r="AV9">
            <v>715.33448557027577</v>
          </cell>
          <cell r="AW9">
            <v>174541.61447914728</v>
          </cell>
          <cell r="AX9">
            <v>4559.4982344786004</v>
          </cell>
          <cell r="AY9">
            <v>5114.8854099361051</v>
          </cell>
          <cell r="AZ9">
            <v>48.134557680325386</v>
          </cell>
          <cell r="BA9">
            <v>61</v>
          </cell>
          <cell r="BB9">
            <v>244</v>
          </cell>
        </row>
        <row r="10">
          <cell r="B10">
            <v>39600</v>
          </cell>
          <cell r="C10">
            <v>1943</v>
          </cell>
          <cell r="D10">
            <v>10077</v>
          </cell>
          <cell r="E10">
            <v>1842</v>
          </cell>
          <cell r="F10">
            <v>576</v>
          </cell>
          <cell r="G10">
            <v>1470</v>
          </cell>
          <cell r="H10">
            <v>997</v>
          </cell>
          <cell r="I10">
            <v>410</v>
          </cell>
          <cell r="J10">
            <v>4645</v>
          </cell>
          <cell r="K10">
            <v>1246</v>
          </cell>
          <cell r="L10">
            <v>68896</v>
          </cell>
          <cell r="M10">
            <v>6237</v>
          </cell>
          <cell r="N10">
            <v>32348</v>
          </cell>
          <cell r="O10">
            <v>5151.9291890000004</v>
          </cell>
          <cell r="P10">
            <v>48.374726000000003</v>
          </cell>
          <cell r="Q10">
            <v>4537.8906820000002</v>
          </cell>
          <cell r="R10">
            <v>30772.896638414502</v>
          </cell>
          <cell r="S10">
            <v>6.14</v>
          </cell>
          <cell r="T10">
            <v>1.66</v>
          </cell>
          <cell r="U10">
            <v>1.83</v>
          </cell>
          <cell r="V10">
            <v>1.41</v>
          </cell>
          <cell r="W10">
            <v>190</v>
          </cell>
          <cell r="X10">
            <v>5.1863098301595469</v>
          </cell>
          <cell r="Y10">
            <v>144848</v>
          </cell>
          <cell r="Z10">
            <v>959</v>
          </cell>
          <cell r="AA10">
            <v>410</v>
          </cell>
          <cell r="AB10">
            <v>616</v>
          </cell>
          <cell r="AC10">
            <v>335.9</v>
          </cell>
          <cell r="AD10">
            <v>1078.2666666666667</v>
          </cell>
          <cell r="AE10">
            <v>2023</v>
          </cell>
          <cell r="AF10">
            <v>30</v>
          </cell>
          <cell r="AG10">
            <v>450</v>
          </cell>
          <cell r="AH10">
            <v>0.4</v>
          </cell>
          <cell r="AI10">
            <v>0.7</v>
          </cell>
          <cell r="AJ10">
            <v>4.75</v>
          </cell>
          <cell r="AK10">
            <v>4.9000000000000004</v>
          </cell>
          <cell r="AL10">
            <v>12</v>
          </cell>
          <cell r="AM10">
            <v>15.1</v>
          </cell>
          <cell r="AN10">
            <v>274</v>
          </cell>
          <cell r="AO10">
            <v>705</v>
          </cell>
          <cell r="AP10">
            <v>6237.138778868245</v>
          </cell>
          <cell r="AQ10">
            <v>41140877.369999997</v>
          </cell>
          <cell r="AR10">
            <v>49573801.82</v>
          </cell>
          <cell r="AS10">
            <v>41349840.439999998</v>
          </cell>
          <cell r="AT10">
            <v>740.65169942487785</v>
          </cell>
          <cell r="AU10">
            <v>22219.550982746336</v>
          </cell>
          <cell r="AV10">
            <v>718.10644329158254</v>
          </cell>
          <cell r="AW10">
            <v>196761.1654618936</v>
          </cell>
          <cell r="AX10">
            <v>4561.2766186570607</v>
          </cell>
          <cell r="AY10">
            <v>5118.9414891976412</v>
          </cell>
          <cell r="AZ10">
            <v>48.160854706645424</v>
          </cell>
          <cell r="BA10">
            <v>60</v>
          </cell>
          <cell r="BB10">
            <v>258</v>
          </cell>
        </row>
        <row r="11">
          <cell r="B11">
            <v>39630</v>
          </cell>
          <cell r="C11">
            <v>1910</v>
          </cell>
          <cell r="D11">
            <v>10271</v>
          </cell>
          <cell r="E11">
            <v>1781</v>
          </cell>
          <cell r="F11">
            <v>551</v>
          </cell>
          <cell r="G11">
            <v>1289</v>
          </cell>
          <cell r="H11">
            <v>874</v>
          </cell>
          <cell r="I11">
            <v>398</v>
          </cell>
          <cell r="J11">
            <v>4877</v>
          </cell>
          <cell r="K11">
            <v>1183</v>
          </cell>
          <cell r="L11">
            <v>64076</v>
          </cell>
          <cell r="M11">
            <v>5815</v>
          </cell>
          <cell r="N11">
            <v>31268</v>
          </cell>
          <cell r="O11">
            <v>5152.8776989999997</v>
          </cell>
          <cell r="P11">
            <v>48.113011999999998</v>
          </cell>
          <cell r="Q11">
            <v>4512.7704240000003</v>
          </cell>
          <cell r="R11">
            <v>29026.028667835875</v>
          </cell>
          <cell r="S11">
            <v>6.14</v>
          </cell>
          <cell r="T11">
            <v>1.66</v>
          </cell>
          <cell r="U11">
            <v>1.83</v>
          </cell>
          <cell r="V11">
            <v>1.41</v>
          </cell>
          <cell r="W11">
            <v>189</v>
          </cell>
          <cell r="X11">
            <v>5.3774869109947643</v>
          </cell>
          <cell r="Y11">
            <v>133954</v>
          </cell>
          <cell r="Z11">
            <v>886</v>
          </cell>
          <cell r="AA11">
            <v>400</v>
          </cell>
          <cell r="AB11">
            <v>682</v>
          </cell>
          <cell r="AC11">
            <v>331.32258064516128</v>
          </cell>
          <cell r="AD11">
            <v>1008.6451612903226</v>
          </cell>
          <cell r="AE11">
            <v>1839</v>
          </cell>
          <cell r="AF11">
            <v>31</v>
          </cell>
          <cell r="AG11">
            <v>441</v>
          </cell>
          <cell r="AH11">
            <v>0.4</v>
          </cell>
          <cell r="AI11">
            <v>0.7</v>
          </cell>
          <cell r="AJ11">
            <v>4.75</v>
          </cell>
          <cell r="AK11">
            <v>4.9000000000000004</v>
          </cell>
          <cell r="AL11">
            <v>12</v>
          </cell>
          <cell r="AM11">
            <v>15.1</v>
          </cell>
          <cell r="AN11">
            <v>305</v>
          </cell>
          <cell r="AO11">
            <v>792</v>
          </cell>
          <cell r="AP11">
            <v>5814.6621479983705</v>
          </cell>
          <cell r="AQ11">
            <v>41672018.020000003</v>
          </cell>
          <cell r="AR11">
            <v>46759673.280000001</v>
          </cell>
          <cell r="AS11">
            <v>38431505.460000001</v>
          </cell>
          <cell r="AT11">
            <v>703.095687813111</v>
          </cell>
          <cell r="AU11">
            <v>21795.966322206441</v>
          </cell>
          <cell r="AV11">
            <v>716.58075994786896</v>
          </cell>
          <cell r="AW11">
            <v>218557.13178410003</v>
          </cell>
          <cell r="AX11">
            <v>4564.0127463048111</v>
          </cell>
          <cell r="AY11">
            <v>5122.3906547258739</v>
          </cell>
          <cell r="AZ11">
            <v>48.155992132484862</v>
          </cell>
          <cell r="BA11">
            <v>62</v>
          </cell>
          <cell r="BB11">
            <v>224</v>
          </cell>
        </row>
        <row r="12">
          <cell r="B12">
            <v>39661</v>
          </cell>
          <cell r="C12">
            <v>1976</v>
          </cell>
          <cell r="D12">
            <v>10453</v>
          </cell>
          <cell r="E12">
            <v>1896</v>
          </cell>
          <cell r="F12">
            <v>591</v>
          </cell>
          <cell r="G12">
            <v>1517</v>
          </cell>
          <cell r="H12">
            <v>1001</v>
          </cell>
          <cell r="I12">
            <v>411</v>
          </cell>
          <cell r="J12">
            <v>4803</v>
          </cell>
          <cell r="K12">
            <v>1263</v>
          </cell>
          <cell r="L12">
            <v>68721</v>
          </cell>
          <cell r="M12">
            <v>6169</v>
          </cell>
          <cell r="N12">
            <v>32631</v>
          </cell>
          <cell r="O12">
            <v>5165.4142570000004</v>
          </cell>
          <cell r="P12">
            <v>48.869416000000001</v>
          </cell>
          <cell r="Q12">
            <v>4540.3761050000003</v>
          </cell>
          <cell r="R12">
            <v>30577.630685720767</v>
          </cell>
          <cell r="S12">
            <v>6.14</v>
          </cell>
          <cell r="T12">
            <v>1.66</v>
          </cell>
          <cell r="U12">
            <v>1.83</v>
          </cell>
          <cell r="V12">
            <v>1.41</v>
          </cell>
          <cell r="W12">
            <v>199</v>
          </cell>
          <cell r="X12">
            <v>5.2899797570850202</v>
          </cell>
          <cell r="Y12">
            <v>144360</v>
          </cell>
          <cell r="Z12">
            <v>946</v>
          </cell>
          <cell r="AA12">
            <v>428</v>
          </cell>
          <cell r="AB12">
            <v>661</v>
          </cell>
          <cell r="AC12">
            <v>337.19354838709677</v>
          </cell>
          <cell r="AD12">
            <v>1052.6129032258063</v>
          </cell>
          <cell r="AE12">
            <v>1949</v>
          </cell>
          <cell r="AF12">
            <v>31</v>
          </cell>
          <cell r="AG12">
            <v>436</v>
          </cell>
          <cell r="AH12">
            <v>0.4</v>
          </cell>
          <cell r="AI12">
            <v>0.7</v>
          </cell>
          <cell r="AJ12">
            <v>4.75</v>
          </cell>
          <cell r="AK12">
            <v>4.9000000000000004</v>
          </cell>
          <cell r="AL12">
            <v>12</v>
          </cell>
          <cell r="AM12">
            <v>15.1</v>
          </cell>
          <cell r="AN12">
            <v>336</v>
          </cell>
          <cell r="AO12">
            <v>738</v>
          </cell>
          <cell r="AP12">
            <v>6168.5051490340638</v>
          </cell>
          <cell r="AQ12">
            <v>42841419.82</v>
          </cell>
          <cell r="AR12">
            <v>49259236.840000004</v>
          </cell>
          <cell r="AS12">
            <v>41637966.189999998</v>
          </cell>
          <cell r="AT12">
            <v>724.9000466942764</v>
          </cell>
          <cell r="AU12">
            <v>22471.901447522567</v>
          </cell>
          <cell r="AV12">
            <v>717.34831318935301</v>
          </cell>
          <cell r="AW12">
            <v>241029.0332316226</v>
          </cell>
          <cell r="AX12">
            <v>4563.6946934640255</v>
          </cell>
          <cell r="AY12">
            <v>5126.3600016580249</v>
          </cell>
          <cell r="AZ12">
            <v>48.221812422623714</v>
          </cell>
          <cell r="BA12">
            <v>63</v>
          </cell>
          <cell r="BB12">
            <v>264</v>
          </cell>
        </row>
        <row r="13">
          <cell r="B13">
            <v>39692</v>
          </cell>
          <cell r="C13">
            <v>1924</v>
          </cell>
          <cell r="D13">
            <v>10187.234127</v>
          </cell>
          <cell r="E13">
            <v>1660.6316999999999</v>
          </cell>
          <cell r="F13">
            <v>524</v>
          </cell>
          <cell r="G13">
            <v>1381</v>
          </cell>
          <cell r="H13">
            <v>900</v>
          </cell>
          <cell r="I13">
            <v>412</v>
          </cell>
          <cell r="J13">
            <v>4830</v>
          </cell>
          <cell r="K13">
            <v>1205</v>
          </cell>
          <cell r="L13">
            <v>66943</v>
          </cell>
          <cell r="M13">
            <v>6150</v>
          </cell>
          <cell r="N13">
            <v>32623</v>
          </cell>
          <cell r="O13">
            <v>5153.3544680000005</v>
          </cell>
          <cell r="P13">
            <v>48.926622999999999</v>
          </cell>
          <cell r="Q13">
            <v>4543.4248939999998</v>
          </cell>
          <cell r="R13">
            <v>29692.063497355946</v>
          </cell>
          <cell r="S13">
            <v>6.14</v>
          </cell>
          <cell r="T13">
            <v>1.66</v>
          </cell>
          <cell r="U13">
            <v>1.83</v>
          </cell>
          <cell r="V13">
            <v>1.41</v>
          </cell>
          <cell r="W13">
            <v>185</v>
          </cell>
          <cell r="X13">
            <v>5.2948202323284823</v>
          </cell>
          <cell r="Y13">
            <v>141945</v>
          </cell>
          <cell r="Z13">
            <v>891</v>
          </cell>
          <cell r="AA13">
            <v>402</v>
          </cell>
          <cell r="AB13">
            <v>613</v>
          </cell>
          <cell r="AC13">
            <v>339.57447089999999</v>
          </cell>
          <cell r="AD13">
            <v>1087.4333333333334</v>
          </cell>
          <cell r="AE13">
            <v>1873</v>
          </cell>
          <cell r="AF13">
            <v>30</v>
          </cell>
          <cell r="AG13">
            <v>438.56589600000001</v>
          </cell>
          <cell r="AH13">
            <v>0.4</v>
          </cell>
          <cell r="AI13">
            <v>0.7</v>
          </cell>
          <cell r="AJ13">
            <v>4.75</v>
          </cell>
          <cell r="AK13">
            <v>4.9000000000000004</v>
          </cell>
          <cell r="AL13">
            <v>12</v>
          </cell>
          <cell r="AM13">
            <v>15.1</v>
          </cell>
          <cell r="AN13">
            <v>366</v>
          </cell>
          <cell r="AO13">
            <v>705</v>
          </cell>
          <cell r="AP13">
            <v>6166.9565215728007</v>
          </cell>
          <cell r="AQ13">
            <v>40255454.780000001</v>
          </cell>
          <cell r="AR13">
            <v>47832626.5</v>
          </cell>
          <cell r="AS13">
            <v>40941876.82</v>
          </cell>
          <cell r="AT13">
            <v>743.06609518453422</v>
          </cell>
          <cell r="AU13">
            <v>22291.982855536025</v>
          </cell>
          <cell r="AV13">
            <v>719.45632810699078</v>
          </cell>
          <cell r="AW13">
            <v>263321.01608715864</v>
          </cell>
          <cell r="AX13">
            <v>4566.0520065284099</v>
          </cell>
          <cell r="AY13">
            <v>5128.5727690000003</v>
          </cell>
          <cell r="AZ13">
            <v>48.279586999999999</v>
          </cell>
          <cell r="BA13">
            <v>61</v>
          </cell>
          <cell r="BB13">
            <v>247</v>
          </cell>
        </row>
        <row r="15">
          <cell r="B15">
            <v>36448</v>
          </cell>
          <cell r="C15">
            <v>1854</v>
          </cell>
          <cell r="D15">
            <v>11534</v>
          </cell>
          <cell r="E15">
            <v>1644</v>
          </cell>
          <cell r="F15">
            <v>574.82517482517483</v>
          </cell>
          <cell r="G15">
            <v>1456.3670865188933</v>
          </cell>
          <cell r="H15">
            <v>1095.0128470066866</v>
          </cell>
          <cell r="I15">
            <v>386</v>
          </cell>
          <cell r="J15">
            <v>3994</v>
          </cell>
          <cell r="K15">
            <v>907</v>
          </cell>
          <cell r="L15">
            <v>81597</v>
          </cell>
          <cell r="M15">
            <v>4088</v>
          </cell>
          <cell r="N15">
            <v>25433</v>
          </cell>
          <cell r="O15">
            <v>3997.7666873449134</v>
          </cell>
          <cell r="P15">
            <v>52.061910669975184</v>
          </cell>
          <cell r="Q15">
            <v>3585.5125291563277</v>
          </cell>
          <cell r="R15">
            <v>20324.784480000006</v>
          </cell>
          <cell r="S15">
            <v>7.1923430194282361</v>
          </cell>
          <cell r="T15">
            <v>1.5950769230769231</v>
          </cell>
          <cell r="U15">
            <v>1.82</v>
          </cell>
          <cell r="V15">
            <v>1.2822242007409388</v>
          </cell>
          <cell r="W15">
            <v>205.37444933920705</v>
          </cell>
          <cell r="X15">
            <v>6.22</v>
          </cell>
          <cell r="Y15">
            <v>124843.41</v>
          </cell>
          <cell r="Z15">
            <v>993</v>
          </cell>
          <cell r="AA15">
            <v>310</v>
          </cell>
        </row>
        <row r="16">
          <cell r="B16">
            <v>38991</v>
          </cell>
          <cell r="C16">
            <v>2002</v>
          </cell>
          <cell r="D16">
            <v>10023.77</v>
          </cell>
          <cell r="E16">
            <v>1838</v>
          </cell>
          <cell r="F16">
            <v>577</v>
          </cell>
          <cell r="G16">
            <v>1487</v>
          </cell>
          <cell r="H16">
            <v>1005</v>
          </cell>
          <cell r="I16">
            <v>414</v>
          </cell>
          <cell r="J16">
            <v>4359</v>
          </cell>
          <cell r="K16">
            <v>1250</v>
          </cell>
          <cell r="L16">
            <v>69536</v>
          </cell>
          <cell r="M16">
            <v>5827</v>
          </cell>
          <cell r="N16">
            <v>29177</v>
          </cell>
          <cell r="O16">
            <v>4923.66543</v>
          </cell>
          <cell r="P16">
            <v>42.895460999999997</v>
          </cell>
          <cell r="Q16">
            <v>4356.345405</v>
          </cell>
          <cell r="R16">
            <v>24206.161999999997</v>
          </cell>
          <cell r="S16">
            <v>6.14</v>
          </cell>
          <cell r="T16">
            <v>1.63</v>
          </cell>
          <cell r="U16">
            <v>1.87</v>
          </cell>
          <cell r="V16">
            <v>1.36</v>
          </cell>
          <cell r="W16">
            <v>194</v>
          </cell>
          <cell r="X16">
            <v>5.0068781218781222</v>
          </cell>
          <cell r="Y16">
            <v>143710</v>
          </cell>
          <cell r="Z16">
            <v>992</v>
          </cell>
          <cell r="AA16">
            <v>405</v>
          </cell>
        </row>
        <row r="17">
          <cell r="B17">
            <v>39022</v>
          </cell>
          <cell r="C17">
            <v>1908</v>
          </cell>
          <cell r="D17">
            <v>9742.86</v>
          </cell>
          <cell r="E17">
            <v>1788</v>
          </cell>
          <cell r="F17">
            <v>564</v>
          </cell>
          <cell r="G17">
            <v>1388</v>
          </cell>
          <cell r="H17">
            <v>943</v>
          </cell>
          <cell r="I17">
            <v>391</v>
          </cell>
          <cell r="J17">
            <v>4075</v>
          </cell>
          <cell r="K17">
            <v>1200</v>
          </cell>
          <cell r="L17">
            <v>66687</v>
          </cell>
          <cell r="M17">
            <v>5547</v>
          </cell>
          <cell r="N17">
            <v>28326</v>
          </cell>
          <cell r="O17">
            <v>4895.056552</v>
          </cell>
          <cell r="P17">
            <v>42.986989000000001</v>
          </cell>
          <cell r="Q17">
            <v>4355.3034550000002</v>
          </cell>
          <cell r="R17">
            <v>22770.6803</v>
          </cell>
          <cell r="S17">
            <v>6.14</v>
          </cell>
          <cell r="T17">
            <v>1.63</v>
          </cell>
          <cell r="U17">
            <v>1.87</v>
          </cell>
          <cell r="V17">
            <v>1.36</v>
          </cell>
          <cell r="W17">
            <v>181</v>
          </cell>
          <cell r="X17">
            <v>5.1063207547169815</v>
          </cell>
          <cell r="Y17">
            <v>145137</v>
          </cell>
          <cell r="Z17">
            <v>960</v>
          </cell>
          <cell r="AA17">
            <v>355</v>
          </cell>
        </row>
        <row r="18">
          <cell r="B18">
            <v>39052</v>
          </cell>
          <cell r="C18">
            <v>1882</v>
          </cell>
          <cell r="D18">
            <v>9488.48</v>
          </cell>
          <cell r="E18">
            <v>1586</v>
          </cell>
          <cell r="F18">
            <v>529</v>
          </cell>
          <cell r="G18">
            <v>1360</v>
          </cell>
          <cell r="H18">
            <v>929</v>
          </cell>
          <cell r="I18">
            <v>377</v>
          </cell>
          <cell r="J18">
            <v>4251</v>
          </cell>
          <cell r="K18">
            <v>1004</v>
          </cell>
          <cell r="L18">
            <v>57907</v>
          </cell>
          <cell r="M18">
            <v>5428</v>
          </cell>
          <cell r="N18">
            <v>27368</v>
          </cell>
          <cell r="O18">
            <v>4921.1220599999997</v>
          </cell>
          <cell r="P18">
            <v>40.644635999999998</v>
          </cell>
          <cell r="Q18">
            <v>4252.1528170000001</v>
          </cell>
          <cell r="R18">
            <v>22404.7732</v>
          </cell>
          <cell r="S18">
            <v>6.14</v>
          </cell>
          <cell r="T18">
            <v>1.63</v>
          </cell>
          <cell r="U18">
            <v>1.87</v>
          </cell>
          <cell r="V18">
            <v>1.36</v>
          </cell>
          <cell r="W18">
            <v>171</v>
          </cell>
          <cell r="X18">
            <v>5.0417003188097764</v>
          </cell>
          <cell r="Y18">
            <v>134147</v>
          </cell>
          <cell r="Z18">
            <v>992</v>
          </cell>
          <cell r="AA18">
            <v>358</v>
          </cell>
        </row>
        <row r="19">
          <cell r="B19">
            <v>39083</v>
          </cell>
          <cell r="C19">
            <v>1995</v>
          </cell>
          <cell r="D19">
            <v>10273.620000000001</v>
          </cell>
          <cell r="E19">
            <v>1805.11</v>
          </cell>
          <cell r="F19">
            <v>594</v>
          </cell>
          <cell r="G19">
            <v>1513.8</v>
          </cell>
          <cell r="H19">
            <v>1031</v>
          </cell>
          <cell r="I19">
            <v>399</v>
          </cell>
          <cell r="J19">
            <v>4372</v>
          </cell>
          <cell r="K19">
            <v>1170</v>
          </cell>
          <cell r="L19">
            <v>66158</v>
          </cell>
          <cell r="M19">
            <v>5812</v>
          </cell>
          <cell r="N19">
            <v>29930</v>
          </cell>
          <cell r="O19">
            <v>4928.2615880000003</v>
          </cell>
          <cell r="P19">
            <v>42.489769000000003</v>
          </cell>
          <cell r="Q19">
            <v>4370.0870029999996</v>
          </cell>
          <cell r="R19">
            <v>24121.7219</v>
          </cell>
          <cell r="S19">
            <v>6.14</v>
          </cell>
          <cell r="T19">
            <v>1.63</v>
          </cell>
          <cell r="U19">
            <v>1.87</v>
          </cell>
          <cell r="V19">
            <v>1.36</v>
          </cell>
          <cell r="W19">
            <v>164</v>
          </cell>
          <cell r="X19">
            <v>5.1496842105263161</v>
          </cell>
          <cell r="Y19">
            <v>149053</v>
          </cell>
          <cell r="Z19">
            <v>992</v>
          </cell>
          <cell r="AA19">
            <v>340</v>
          </cell>
        </row>
        <row r="20">
          <cell r="B20">
            <v>39114</v>
          </cell>
          <cell r="C20">
            <v>1830</v>
          </cell>
          <cell r="D20">
            <v>9169.66</v>
          </cell>
          <cell r="E20">
            <v>1606</v>
          </cell>
          <cell r="F20">
            <v>530</v>
          </cell>
          <cell r="G20">
            <v>1336</v>
          </cell>
          <cell r="H20">
            <v>916</v>
          </cell>
          <cell r="I20">
            <v>340</v>
          </cell>
          <cell r="J20">
            <v>4066</v>
          </cell>
          <cell r="K20">
            <v>1183</v>
          </cell>
          <cell r="L20">
            <v>65380</v>
          </cell>
          <cell r="M20">
            <v>5409</v>
          </cell>
          <cell r="N20">
            <v>27104</v>
          </cell>
          <cell r="O20">
            <v>4930.7024819999997</v>
          </cell>
          <cell r="P20">
            <v>41.953028000000003</v>
          </cell>
          <cell r="Q20">
            <v>4374.261485</v>
          </cell>
          <cell r="R20">
            <v>21672.958999999999</v>
          </cell>
          <cell r="S20">
            <v>6.14</v>
          </cell>
          <cell r="T20">
            <v>1.63</v>
          </cell>
          <cell r="U20">
            <v>1.87</v>
          </cell>
          <cell r="V20">
            <v>1.36</v>
          </cell>
          <cell r="W20">
            <v>160</v>
          </cell>
          <cell r="X20">
            <v>5.0107431693989071</v>
          </cell>
          <cell r="Y20">
            <v>140553</v>
          </cell>
          <cell r="Z20">
            <v>896</v>
          </cell>
          <cell r="AA20">
            <v>320</v>
          </cell>
        </row>
        <row r="21">
          <cell r="B21">
            <v>39142</v>
          </cell>
          <cell r="C21">
            <v>2102</v>
          </cell>
          <cell r="D21">
            <v>10262.48</v>
          </cell>
          <cell r="E21">
            <v>1827</v>
          </cell>
          <cell r="F21">
            <v>596</v>
          </cell>
          <cell r="G21">
            <v>1516</v>
          </cell>
          <cell r="H21">
            <v>1024</v>
          </cell>
          <cell r="I21">
            <v>426</v>
          </cell>
          <cell r="J21">
            <v>4274</v>
          </cell>
          <cell r="K21">
            <v>1279</v>
          </cell>
          <cell r="L21">
            <v>70442</v>
          </cell>
          <cell r="M21">
            <v>6231</v>
          </cell>
          <cell r="N21">
            <v>30422</v>
          </cell>
          <cell r="O21">
            <v>4936.3504540000004</v>
          </cell>
          <cell r="P21">
            <v>42.248230999999997</v>
          </cell>
          <cell r="Q21">
            <v>4370.867808</v>
          </cell>
          <cell r="R21">
            <v>24966.122900000002</v>
          </cell>
          <cell r="S21">
            <v>6.14</v>
          </cell>
          <cell r="T21">
            <v>1.63</v>
          </cell>
          <cell r="U21">
            <v>1.87</v>
          </cell>
          <cell r="V21">
            <v>1.36</v>
          </cell>
          <cell r="W21">
            <v>209</v>
          </cell>
          <cell r="X21">
            <v>4.8822454804947668</v>
          </cell>
          <cell r="Y21">
            <v>151845</v>
          </cell>
          <cell r="Z21">
            <v>992</v>
          </cell>
          <cell r="AA21">
            <v>399</v>
          </cell>
        </row>
        <row r="22">
          <cell r="B22">
            <v>39173</v>
          </cell>
          <cell r="C22">
            <v>1979</v>
          </cell>
          <cell r="D22">
            <v>9761.9</v>
          </cell>
          <cell r="E22">
            <v>1649</v>
          </cell>
          <cell r="F22">
            <v>523</v>
          </cell>
          <cell r="G22">
            <v>1415</v>
          </cell>
          <cell r="H22">
            <v>946</v>
          </cell>
          <cell r="I22">
            <v>358</v>
          </cell>
          <cell r="J22">
            <v>4264</v>
          </cell>
          <cell r="K22">
            <v>1152</v>
          </cell>
          <cell r="L22">
            <v>64471</v>
          </cell>
          <cell r="M22">
            <v>5829</v>
          </cell>
          <cell r="N22">
            <v>28752</v>
          </cell>
          <cell r="O22">
            <v>4929.223594</v>
          </cell>
          <cell r="P22">
            <v>42.215361000000001</v>
          </cell>
          <cell r="Q22">
            <v>4350.4287290000002</v>
          </cell>
          <cell r="R22">
            <v>23052.147300000001</v>
          </cell>
          <cell r="S22">
            <v>6.14</v>
          </cell>
          <cell r="T22">
            <v>1.63</v>
          </cell>
          <cell r="U22">
            <v>1.87</v>
          </cell>
          <cell r="V22">
            <v>1.36</v>
          </cell>
          <cell r="W22">
            <v>208</v>
          </cell>
          <cell r="X22">
            <v>4.9327438100050527</v>
          </cell>
          <cell r="Y22">
            <v>138735</v>
          </cell>
          <cell r="Z22">
            <v>960</v>
          </cell>
          <cell r="AA22">
            <v>420</v>
          </cell>
        </row>
        <row r="23">
          <cell r="B23">
            <v>39203</v>
          </cell>
          <cell r="C23">
            <v>1984</v>
          </cell>
          <cell r="D23">
            <v>9939.2199999999993</v>
          </cell>
          <cell r="E23">
            <v>1765</v>
          </cell>
          <cell r="F23">
            <v>579</v>
          </cell>
          <cell r="G23">
            <v>1458</v>
          </cell>
          <cell r="H23">
            <v>988</v>
          </cell>
          <cell r="I23">
            <v>414</v>
          </cell>
          <cell r="J23">
            <v>4436</v>
          </cell>
          <cell r="K23">
            <v>1359</v>
          </cell>
          <cell r="L23">
            <v>74235</v>
          </cell>
          <cell r="M23">
            <v>5868</v>
          </cell>
          <cell r="N23">
            <v>29397</v>
          </cell>
          <cell r="O23">
            <v>4919.0761309999998</v>
          </cell>
          <cell r="P23">
            <v>42.465463</v>
          </cell>
          <cell r="Q23">
            <v>4354.6370969999998</v>
          </cell>
          <cell r="R23">
            <v>24206.161999999997</v>
          </cell>
          <cell r="S23">
            <v>6.14</v>
          </cell>
          <cell r="T23">
            <v>1.63</v>
          </cell>
          <cell r="U23">
            <v>1.87</v>
          </cell>
          <cell r="V23">
            <v>1.36</v>
          </cell>
          <cell r="W23">
            <v>193</v>
          </cell>
          <cell r="X23">
            <v>5.0096875000000001</v>
          </cell>
          <cell r="Y23">
            <v>151609</v>
          </cell>
          <cell r="Z23">
            <v>992</v>
          </cell>
          <cell r="AA23">
            <v>377</v>
          </cell>
        </row>
        <row r="24">
          <cell r="B24">
            <v>39234</v>
          </cell>
          <cell r="C24">
            <v>2041</v>
          </cell>
          <cell r="D24">
            <v>9829.8799999999992</v>
          </cell>
          <cell r="E24">
            <v>1883</v>
          </cell>
          <cell r="F24">
            <v>590</v>
          </cell>
          <cell r="G24">
            <v>1408</v>
          </cell>
          <cell r="H24">
            <v>946</v>
          </cell>
          <cell r="I24">
            <v>418</v>
          </cell>
          <cell r="J24">
            <v>4451</v>
          </cell>
          <cell r="K24">
            <v>1089</v>
          </cell>
          <cell r="L24">
            <v>62447</v>
          </cell>
          <cell r="M24">
            <v>6051</v>
          </cell>
          <cell r="N24">
            <v>29143</v>
          </cell>
          <cell r="O24">
            <v>4958.8118560000003</v>
          </cell>
          <cell r="P24">
            <v>42.475684999999999</v>
          </cell>
          <cell r="Q24">
            <v>4368.1020760000001</v>
          </cell>
          <cell r="R24">
            <v>24487.628999999997</v>
          </cell>
          <cell r="S24">
            <v>6.14</v>
          </cell>
          <cell r="T24">
            <v>1.63</v>
          </cell>
          <cell r="U24">
            <v>1.87</v>
          </cell>
          <cell r="V24">
            <v>1.36</v>
          </cell>
          <cell r="W24">
            <v>188</v>
          </cell>
          <cell r="X24">
            <v>4.8162077413032822</v>
          </cell>
          <cell r="Y24">
            <v>148863</v>
          </cell>
          <cell r="Z24">
            <v>960</v>
          </cell>
          <cell r="AA24">
            <v>398</v>
          </cell>
        </row>
        <row r="25">
          <cell r="B25">
            <v>39264</v>
          </cell>
          <cell r="C25">
            <v>1987</v>
          </cell>
          <cell r="D25">
            <v>10030</v>
          </cell>
          <cell r="E25">
            <v>1780</v>
          </cell>
          <cell r="F25">
            <v>556</v>
          </cell>
          <cell r="G25">
            <v>1253</v>
          </cell>
          <cell r="H25">
            <v>848</v>
          </cell>
          <cell r="I25">
            <v>398</v>
          </cell>
          <cell r="J25">
            <v>4702</v>
          </cell>
          <cell r="K25">
            <v>1129</v>
          </cell>
          <cell r="L25">
            <v>64164</v>
          </cell>
          <cell r="M25">
            <v>5678</v>
          </cell>
          <cell r="N25">
            <v>28659</v>
          </cell>
          <cell r="O25">
            <v>4990.0413099999996</v>
          </cell>
          <cell r="P25">
            <v>42.082571000000002</v>
          </cell>
          <cell r="Q25">
            <v>4342.3725750000003</v>
          </cell>
          <cell r="R25">
            <v>22911.413799999998</v>
          </cell>
          <cell r="S25">
            <v>6.14</v>
          </cell>
          <cell r="T25">
            <v>1.63</v>
          </cell>
          <cell r="U25">
            <v>1.87</v>
          </cell>
          <cell r="V25">
            <v>1.36</v>
          </cell>
          <cell r="W25">
            <v>192</v>
          </cell>
          <cell r="X25">
            <v>5.0478107700050323</v>
          </cell>
          <cell r="Y25">
            <v>142052</v>
          </cell>
          <cell r="Z25">
            <v>992</v>
          </cell>
          <cell r="AA25">
            <v>382</v>
          </cell>
        </row>
        <row r="26">
          <cell r="B26">
            <v>39295</v>
          </cell>
          <cell r="C26">
            <v>2025</v>
          </cell>
          <cell r="D26">
            <v>10222.469999999999</v>
          </cell>
          <cell r="E26">
            <v>1821.38</v>
          </cell>
          <cell r="F26">
            <v>586</v>
          </cell>
          <cell r="G26">
            <v>1417.35</v>
          </cell>
          <cell r="H26">
            <v>946</v>
          </cell>
          <cell r="I26">
            <v>411</v>
          </cell>
          <cell r="J26">
            <v>4691</v>
          </cell>
          <cell r="K26">
            <v>1248</v>
          </cell>
          <cell r="L26">
            <v>69293</v>
          </cell>
          <cell r="M26">
            <v>5806</v>
          </cell>
          <cell r="N26">
            <v>29309</v>
          </cell>
          <cell r="O26">
            <v>4974.8644539999996</v>
          </cell>
          <cell r="P26">
            <v>42.803429999999999</v>
          </cell>
          <cell r="Q26">
            <v>4361.1212759999999</v>
          </cell>
          <cell r="R26">
            <v>23615.081300000002</v>
          </cell>
          <cell r="S26">
            <v>6.14</v>
          </cell>
          <cell r="T26">
            <v>1.63</v>
          </cell>
          <cell r="U26">
            <v>1.87</v>
          </cell>
          <cell r="V26">
            <v>1.36</v>
          </cell>
          <cell r="W26">
            <v>198</v>
          </cell>
          <cell r="X26">
            <v>5.0481333333333334</v>
          </cell>
          <cell r="Y26">
            <v>145943</v>
          </cell>
          <cell r="Z26">
            <v>992</v>
          </cell>
          <cell r="AA26">
            <v>408</v>
          </cell>
        </row>
      </sheetData>
      <sheetData sheetId="61">
        <row r="6">
          <cell r="B6">
            <v>39722</v>
          </cell>
        </row>
      </sheetData>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Unrestricted YTD New"/>
      <sheetName val="Unrest Monthly New"/>
      <sheetName val="Cash new"/>
      <sheetName val="Bal sht new"/>
      <sheetName val="Net Assets New"/>
      <sheetName val="Sch of Patient Net Rev New"/>
      <sheetName val="Summary"/>
      <sheetName val="Print Margin charts"/>
      <sheetName val="Print Capital &amp; Profit Charts"/>
      <sheetName val=" Print Activity &amp; CMI charts"/>
      <sheetName val="second title page"/>
      <sheetName val="Unrestricted YTD New June 2004"/>
      <sheetName val="Unrest Monthly New June 2004"/>
      <sheetName val="Bal sht new June 2004"/>
      <sheetName val="Net Assets New June 30"/>
    </sheetNames>
    <sheetDataSet>
      <sheetData sheetId="0" refreshError="1">
        <row r="18">
          <cell r="A18" t="str">
            <v>REPORT 7</v>
          </cell>
          <cell r="B18" t="str">
            <v>Statistical Summary</v>
          </cell>
        </row>
        <row r="20">
          <cell r="A20" t="str">
            <v>REPORT 8</v>
          </cell>
          <cell r="B20" t="str">
            <v>Graphs</v>
          </cell>
        </row>
        <row r="23">
          <cell r="B23" t="str">
            <v xml:space="preserve"> </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SH-Tax"/>
      <sheetName val="Sheet3"/>
      <sheetName val="Assumptions"/>
      <sheetName val="Mcare"/>
      <sheetName val="Prog Rate Inc"/>
      <sheetName val="Cost Shift"/>
      <sheetName val="State"/>
      <sheetName val="Components"/>
      <sheetName val="Narrative"/>
      <sheetName val="State File"/>
      <sheetName val="Report 5"/>
      <sheetName val="Bud Team"/>
      <sheetName val="FY12 Rev Source"/>
      <sheetName val="Jan 13 Rev Source"/>
      <sheetName val="Historical"/>
      <sheetName val="Stats"/>
      <sheetName val="Net to Gross"/>
      <sheetName val="Rev Edits"/>
      <sheetName val="Budget Input"/>
      <sheetName val="M'care IP"/>
      <sheetName val="M'care OP"/>
      <sheetName val="M'care U&amp;C"/>
      <sheetName val="Psych"/>
      <sheetName val="Rehab"/>
      <sheetName val="Swing"/>
      <sheetName val="M'caid IP"/>
      <sheetName val="M'caid OP"/>
      <sheetName val="M'caid U&amp;C"/>
      <sheetName val="M'care HMO"/>
      <sheetName val="BCBS"/>
      <sheetName val="WC"/>
      <sheetName val="Catamount"/>
      <sheetName val="CIGNA &amp; MVP"/>
      <sheetName val="Other CA's"/>
      <sheetName val="Recon"/>
      <sheetName val="Bud Input"/>
    </sheetNames>
    <sheetDataSet>
      <sheetData sheetId="0"/>
      <sheetData sheetId="1"/>
      <sheetData sheetId="2"/>
      <sheetData sheetId="3"/>
      <sheetData sheetId="4"/>
      <sheetData sheetId="5"/>
      <sheetData sheetId="6"/>
      <sheetData sheetId="7"/>
      <sheetData sheetId="8"/>
      <sheetData sheetId="9"/>
      <sheetData sheetId="10"/>
      <sheetData sheetId="11">
        <row r="12">
          <cell r="J12">
            <v>9209789</v>
          </cell>
        </row>
      </sheetData>
      <sheetData sheetId="12"/>
      <sheetData sheetId="13"/>
      <sheetData sheetId="14"/>
      <sheetData sheetId="15">
        <row r="8">
          <cell r="A8" t="str">
            <v>Medicare IP DRG Revenue</v>
          </cell>
          <cell r="B8">
            <v>0</v>
          </cell>
          <cell r="C8">
            <v>84086444</v>
          </cell>
          <cell r="D8">
            <v>0.46858770897908969</v>
          </cell>
          <cell r="E8">
            <v>0</v>
          </cell>
          <cell r="F8">
            <v>71773311.519999996</v>
          </cell>
          <cell r="G8">
            <v>0.45657033412743969</v>
          </cell>
          <cell r="I8">
            <v>25087987</v>
          </cell>
          <cell r="J8">
            <v>0.45317809639270012</v>
          </cell>
          <cell r="K8">
            <v>0</v>
          </cell>
          <cell r="L8">
            <v>76303323.151364267</v>
          </cell>
          <cell r="M8">
            <v>0.45317809639270001</v>
          </cell>
          <cell r="N8">
            <v>2383472</v>
          </cell>
          <cell r="O8">
            <v>0</v>
          </cell>
          <cell r="P8">
            <v>79579841.956636712</v>
          </cell>
          <cell r="Q8">
            <v>0.46717017016990031</v>
          </cell>
          <cell r="R8">
            <v>0</v>
          </cell>
          <cell r="S8">
            <v>0</v>
          </cell>
          <cell r="T8">
            <v>82899005</v>
          </cell>
          <cell r="U8">
            <v>0.467170171702258</v>
          </cell>
          <cell r="V8">
            <v>0</v>
          </cell>
        </row>
        <row r="9">
          <cell r="A9" t="str">
            <v>Medicare IP Swing Revenue</v>
          </cell>
          <cell r="B9">
            <v>0</v>
          </cell>
          <cell r="C9">
            <v>452683</v>
          </cell>
          <cell r="D9">
            <v>2.5226621530550306E-3</v>
          </cell>
          <cell r="E9">
            <v>0</v>
          </cell>
          <cell r="F9">
            <v>812147.85000000009</v>
          </cell>
          <cell r="G9">
            <v>5.1663021725290711E-3</v>
          </cell>
          <cell r="I9">
            <v>186531</v>
          </cell>
          <cell r="J9">
            <v>3.369411961917341E-3</v>
          </cell>
          <cell r="K9">
            <v>0</v>
          </cell>
          <cell r="L9">
            <v>567320.73285700963</v>
          </cell>
          <cell r="M9">
            <v>3.3694119619173406E-3</v>
          </cell>
          <cell r="N9">
            <v>0</v>
          </cell>
          <cell r="O9">
            <v>0</v>
          </cell>
          <cell r="P9">
            <v>573960.60052093468</v>
          </cell>
          <cell r="Q9">
            <v>3.369411961917341E-3</v>
          </cell>
          <cell r="R9">
            <v>0</v>
          </cell>
          <cell r="S9">
            <v>0</v>
          </cell>
          <cell r="T9">
            <v>597900</v>
          </cell>
          <cell r="U9">
            <v>3.3694137301259535E-3</v>
          </cell>
          <cell r="V9">
            <v>0</v>
          </cell>
        </row>
        <row r="10">
          <cell r="A10" t="str">
            <v>Medicare IP Rehab Revenue</v>
          </cell>
          <cell r="B10">
            <v>0</v>
          </cell>
          <cell r="C10">
            <v>0</v>
          </cell>
          <cell r="D10">
            <v>0</v>
          </cell>
          <cell r="E10">
            <v>0</v>
          </cell>
          <cell r="F10">
            <v>5296299.7499999972</v>
          </cell>
          <cell r="G10">
            <v>3.3691260655052103E-2</v>
          </cell>
          <cell r="I10">
            <v>0</v>
          </cell>
          <cell r="J10">
            <v>0</v>
          </cell>
          <cell r="K10">
            <v>0</v>
          </cell>
          <cell r="L10">
            <v>0</v>
          </cell>
          <cell r="M10">
            <v>0</v>
          </cell>
          <cell r="N10">
            <v>0</v>
          </cell>
          <cell r="O10">
            <v>0</v>
          </cell>
          <cell r="P10">
            <v>0</v>
          </cell>
          <cell r="Q10">
            <v>0</v>
          </cell>
          <cell r="R10">
            <v>0</v>
          </cell>
          <cell r="S10">
            <v>0</v>
          </cell>
          <cell r="T10">
            <v>0</v>
          </cell>
          <cell r="U10">
            <v>0</v>
          </cell>
          <cell r="V10">
            <v>0</v>
          </cell>
        </row>
        <row r="11">
          <cell r="A11" t="str">
            <v>Medicare IP Psych Revenue</v>
          </cell>
          <cell r="B11">
            <v>0</v>
          </cell>
          <cell r="C11">
            <v>4262253</v>
          </cell>
          <cell r="D11">
            <v>2.3752215854903461E-2</v>
          </cell>
          <cell r="E11">
            <v>0</v>
          </cell>
          <cell r="F11">
            <v>4655682.2100000018</v>
          </cell>
          <cell r="G11">
            <v>2.9616111298118877E-2</v>
          </cell>
          <cell r="I11">
            <v>1703912</v>
          </cell>
          <cell r="J11">
            <v>3.0778698848204857E-2</v>
          </cell>
          <cell r="K11">
            <v>0</v>
          </cell>
          <cell r="L11">
            <v>5182326.8226935621</v>
          </cell>
          <cell r="M11">
            <v>3.077869884820485E-2</v>
          </cell>
          <cell r="N11">
            <v>0</v>
          </cell>
          <cell r="O11">
            <v>0</v>
          </cell>
          <cell r="P11">
            <v>5242980.2807834987</v>
          </cell>
          <cell r="Q11">
            <v>3.0778698848204854E-2</v>
          </cell>
          <cell r="R11">
            <v>0</v>
          </cell>
          <cell r="S11">
            <v>0</v>
          </cell>
          <cell r="T11">
            <v>5461658</v>
          </cell>
          <cell r="U11">
            <v>3.0778701211661239E-2</v>
          </cell>
          <cell r="V11">
            <v>0</v>
          </cell>
        </row>
        <row r="12">
          <cell r="A12" t="str">
            <v>Medicare IP U&amp;C Revenue</v>
          </cell>
          <cell r="B12">
            <v>0</v>
          </cell>
          <cell r="C12">
            <v>11481650</v>
          </cell>
          <cell r="D12">
            <v>6.39836793288555E-2</v>
          </cell>
          <cell r="E12">
            <v>0</v>
          </cell>
          <cell r="F12">
            <v>7647123</v>
          </cell>
          <cell r="G12">
            <v>4.8645512228465575E-2</v>
          </cell>
          <cell r="I12">
            <v>3303495</v>
          </cell>
          <cell r="J12">
            <v>5.9672845634956798E-2</v>
          </cell>
          <cell r="K12">
            <v>0</v>
          </cell>
          <cell r="L12">
            <v>10047344.432772391</v>
          </cell>
          <cell r="M12">
            <v>5.9672845634956784E-2</v>
          </cell>
          <cell r="N12">
            <v>0</v>
          </cell>
          <cell r="O12">
            <v>0</v>
          </cell>
          <cell r="P12">
            <v>10164937.592238851</v>
          </cell>
          <cell r="Q12">
            <v>5.9672845634956798E-2</v>
          </cell>
          <cell r="R12">
            <v>0</v>
          </cell>
          <cell r="S12">
            <v>0</v>
          </cell>
          <cell r="T12">
            <v>10588903</v>
          </cell>
          <cell r="U12">
            <v>5.9672846889399396E-2</v>
          </cell>
          <cell r="V12">
            <v>0</v>
          </cell>
        </row>
        <row r="13">
          <cell r="A13" t="str">
            <v>Medicaid IP DRG Revenue</v>
          </cell>
          <cell r="B13">
            <v>0</v>
          </cell>
          <cell r="C13">
            <v>15091568</v>
          </cell>
          <cell r="D13">
            <v>8.4100634271347507E-2</v>
          </cell>
          <cell r="E13">
            <v>0</v>
          </cell>
          <cell r="F13">
            <v>15441147.540000005</v>
          </cell>
          <cell r="G13">
            <v>9.8225506700835241E-2</v>
          </cell>
          <cell r="I13">
            <v>4335163</v>
          </cell>
          <cell r="J13">
            <v>7.8308431676565649E-2</v>
          </cell>
          <cell r="K13">
            <v>0</v>
          </cell>
          <cell r="L13">
            <v>13185089.074816478</v>
          </cell>
          <cell r="M13">
            <v>7.8308431676565635E-2</v>
          </cell>
          <cell r="N13">
            <v>0</v>
          </cell>
          <cell r="O13">
            <v>0</v>
          </cell>
          <cell r="P13">
            <v>13339406.0978397</v>
          </cell>
          <cell r="Q13">
            <v>7.8308431676565649E-2</v>
          </cell>
          <cell r="R13">
            <v>0</v>
          </cell>
          <cell r="S13">
            <v>0</v>
          </cell>
          <cell r="T13">
            <v>13895774</v>
          </cell>
          <cell r="U13">
            <v>7.8308432357128685E-2</v>
          </cell>
          <cell r="V13">
            <v>0</v>
          </cell>
        </row>
        <row r="14">
          <cell r="A14" t="str">
            <v>Medicaid IP Rehab Revenue</v>
          </cell>
          <cell r="B14">
            <v>0</v>
          </cell>
          <cell r="C14">
            <v>0</v>
          </cell>
          <cell r="D14">
            <v>0</v>
          </cell>
          <cell r="E14">
            <v>0</v>
          </cell>
          <cell r="F14">
            <v>570444</v>
          </cell>
          <cell r="G14">
            <v>3.6287556219057565E-3</v>
          </cell>
          <cell r="I14">
            <v>0</v>
          </cell>
          <cell r="J14">
            <v>0</v>
          </cell>
          <cell r="K14">
            <v>0</v>
          </cell>
          <cell r="L14">
            <v>0</v>
          </cell>
          <cell r="M14">
            <v>0</v>
          </cell>
          <cell r="N14">
            <v>0</v>
          </cell>
          <cell r="O14">
            <v>0</v>
          </cell>
          <cell r="P14">
            <v>0</v>
          </cell>
          <cell r="Q14">
            <v>0</v>
          </cell>
          <cell r="R14">
            <v>0</v>
          </cell>
          <cell r="S14">
            <v>0</v>
          </cell>
          <cell r="T14">
            <v>0</v>
          </cell>
          <cell r="U14">
            <v>0</v>
          </cell>
          <cell r="V14">
            <v>0</v>
          </cell>
        </row>
        <row r="15">
          <cell r="A15" t="str">
            <v>Medicaid IP Psych Revenue</v>
          </cell>
          <cell r="B15">
            <v>0</v>
          </cell>
          <cell r="C15">
            <v>2771037</v>
          </cell>
          <cell r="D15">
            <v>1.5442130949505842E-2</v>
          </cell>
          <cell r="E15">
            <v>0</v>
          </cell>
          <cell r="F15">
            <v>2973449.22</v>
          </cell>
          <cell r="G15">
            <v>1.8914951465045276E-2</v>
          </cell>
          <cell r="I15">
            <v>1266310</v>
          </cell>
          <cell r="J15">
            <v>2.2874053436134197E-2</v>
          </cell>
          <cell r="K15">
            <v>0</v>
          </cell>
          <cell r="L15">
            <v>3851391.5500595598</v>
          </cell>
          <cell r="M15">
            <v>2.2874053436134193E-2</v>
          </cell>
          <cell r="N15">
            <v>0</v>
          </cell>
          <cell r="O15">
            <v>0</v>
          </cell>
          <cell r="P15">
            <v>3896467.8688564622</v>
          </cell>
          <cell r="Q15">
            <v>2.2874053436134197E-2</v>
          </cell>
          <cell r="R15">
            <v>0</v>
          </cell>
          <cell r="S15">
            <v>0</v>
          </cell>
          <cell r="T15">
            <v>4058984</v>
          </cell>
          <cell r="U15">
            <v>2.2874053219537654E-2</v>
          </cell>
          <cell r="V15">
            <v>0</v>
          </cell>
        </row>
        <row r="16">
          <cell r="A16" t="str">
            <v>Medicaid Level II Revenue</v>
          </cell>
          <cell r="B16">
            <v>0</v>
          </cell>
          <cell r="C16">
            <v>3327338</v>
          </cell>
          <cell r="D16">
            <v>1.8542224123772749E-2</v>
          </cell>
          <cell r="E16">
            <v>0</v>
          </cell>
          <cell r="F16">
            <v>3107892</v>
          </cell>
          <cell r="G16">
            <v>1.977018001289509E-2</v>
          </cell>
          <cell r="I16">
            <v>852055</v>
          </cell>
          <cell r="J16">
            <v>1.5391137715508306E-2</v>
          </cell>
          <cell r="K16">
            <v>0</v>
          </cell>
          <cell r="L16">
            <v>2591464.5127859674</v>
          </cell>
          <cell r="M16">
            <v>1.5391137715508305E-2</v>
          </cell>
          <cell r="N16">
            <v>0</v>
          </cell>
          <cell r="O16">
            <v>0</v>
          </cell>
          <cell r="P16">
            <v>2621794.7658934174</v>
          </cell>
          <cell r="Q16">
            <v>1.5391137715508308E-2</v>
          </cell>
          <cell r="R16">
            <v>0</v>
          </cell>
          <cell r="S16">
            <v>0</v>
          </cell>
          <cell r="T16">
            <v>2731146</v>
          </cell>
          <cell r="U16">
            <v>1.5391137031909311E-2</v>
          </cell>
          <cell r="V16">
            <v>0</v>
          </cell>
        </row>
        <row r="17">
          <cell r="A17" t="str">
            <v>Medicaid IP U&amp;C Revenue</v>
          </cell>
          <cell r="B17">
            <v>0</v>
          </cell>
          <cell r="C17">
            <v>4602578</v>
          </cell>
          <cell r="D17">
            <v>2.564874167371807E-2</v>
          </cell>
          <cell r="E17">
            <v>0</v>
          </cell>
          <cell r="F17">
            <v>2535605</v>
          </cell>
          <cell r="G17">
            <v>1.6129700546736132E-2</v>
          </cell>
          <cell r="I17">
            <v>925937</v>
          </cell>
          <cell r="J17">
            <v>1.6725708883680766E-2</v>
          </cell>
          <cell r="K17">
            <v>0</v>
          </cell>
          <cell r="L17">
            <v>2816171.3464218862</v>
          </cell>
          <cell r="M17">
            <v>1.6725708883680763E-2</v>
          </cell>
          <cell r="N17">
            <v>0</v>
          </cell>
          <cell r="O17">
            <v>0</v>
          </cell>
          <cell r="P17">
            <v>2849131.5468450431</v>
          </cell>
          <cell r="Q17">
            <v>1.6725708883680766E-2</v>
          </cell>
          <cell r="R17">
            <v>0</v>
          </cell>
          <cell r="S17">
            <v>0</v>
          </cell>
          <cell r="T17">
            <v>2967965</v>
          </cell>
          <cell r="U17">
            <v>1.672571002096216E-2</v>
          </cell>
          <cell r="V17">
            <v>0</v>
          </cell>
        </row>
        <row r="18">
          <cell r="A18" t="str">
            <v>Blue Cross IP Revenue</v>
          </cell>
          <cell r="B18">
            <v>0</v>
          </cell>
          <cell r="C18">
            <v>28817395</v>
          </cell>
          <cell r="D18">
            <v>0.16059041694991258</v>
          </cell>
          <cell r="E18">
            <v>0</v>
          </cell>
          <cell r="F18">
            <v>16971635.460000001</v>
          </cell>
          <cell r="G18">
            <v>0.1079613732257857</v>
          </cell>
          <cell r="I18">
            <v>6392995</v>
          </cell>
          <cell r="J18">
            <v>0.11548018198303633</v>
          </cell>
          <cell r="K18">
            <v>0</v>
          </cell>
          <cell r="L18">
            <v>19443838.335457366</v>
          </cell>
          <cell r="M18">
            <v>0.11548018198303632</v>
          </cell>
          <cell r="N18">
            <v>0</v>
          </cell>
          <cell r="O18">
            <v>0</v>
          </cell>
          <cell r="P18">
            <v>19671407.161958776</v>
          </cell>
          <cell r="Q18">
            <v>0.11548018198303632</v>
          </cell>
          <cell r="R18">
            <v>0</v>
          </cell>
          <cell r="S18">
            <v>0</v>
          </cell>
          <cell r="T18">
            <v>20491874</v>
          </cell>
          <cell r="U18">
            <v>0.11548018332766523</v>
          </cell>
          <cell r="V18">
            <v>0</v>
          </cell>
        </row>
        <row r="19">
          <cell r="A19" t="str">
            <v>Blue Cross IP Psych Revenue</v>
          </cell>
          <cell r="B19">
            <v>0</v>
          </cell>
          <cell r="C19">
            <v>158838</v>
          </cell>
          <cell r="D19">
            <v>8.8515497835561525E-4</v>
          </cell>
          <cell r="E19">
            <v>0</v>
          </cell>
          <cell r="F19">
            <v>233008</v>
          </cell>
          <cell r="G19">
            <v>1.4822297893378081E-3</v>
          </cell>
          <cell r="I19">
            <v>105556</v>
          </cell>
          <cell r="J19">
            <v>1.9067160367560719E-3</v>
          </cell>
          <cell r="K19">
            <v>0</v>
          </cell>
          <cell r="L19">
            <v>321041.04560343589</v>
          </cell>
          <cell r="M19">
            <v>1.9067160367560714E-3</v>
          </cell>
          <cell r="N19">
            <v>0</v>
          </cell>
          <cell r="O19">
            <v>0</v>
          </cell>
          <cell r="P19">
            <v>324798.47933366452</v>
          </cell>
          <cell r="Q19">
            <v>1.9067160367560716E-3</v>
          </cell>
          <cell r="R19">
            <v>0</v>
          </cell>
          <cell r="S19">
            <v>0</v>
          </cell>
          <cell r="T19">
            <v>338345</v>
          </cell>
          <cell r="U19">
            <v>1.9067139797950589E-3</v>
          </cell>
          <cell r="V19">
            <v>0</v>
          </cell>
        </row>
        <row r="20">
          <cell r="A20" t="str">
            <v>Blue Shield IP Revenue</v>
          </cell>
          <cell r="B20">
            <v>0</v>
          </cell>
          <cell r="C20">
            <v>821593</v>
          </cell>
          <cell r="D20">
            <v>4.5784833234624274E-3</v>
          </cell>
          <cell r="E20">
            <v>0</v>
          </cell>
          <cell r="F20">
            <v>1632479</v>
          </cell>
          <cell r="G20">
            <v>1.0384660630829823E-2</v>
          </cell>
          <cell r="I20">
            <v>949652</v>
          </cell>
          <cell r="J20">
            <v>1.7154085961361525E-2</v>
          </cell>
          <cell r="K20">
            <v>0</v>
          </cell>
          <cell r="L20">
            <v>2888298.8275360386</v>
          </cell>
          <cell r="M20">
            <v>1.7154085961361521E-2</v>
          </cell>
          <cell r="N20">
            <v>0</v>
          </cell>
          <cell r="O20">
            <v>0</v>
          </cell>
          <cell r="P20">
            <v>2922103.2011081623</v>
          </cell>
          <cell r="Q20">
            <v>1.7154085961361525E-2</v>
          </cell>
          <cell r="R20">
            <v>0</v>
          </cell>
          <cell r="S20">
            <v>0</v>
          </cell>
          <cell r="T20">
            <v>3043980</v>
          </cell>
          <cell r="U20">
            <v>1.7154085977970898E-2</v>
          </cell>
          <cell r="V20">
            <v>0</v>
          </cell>
        </row>
        <row r="21">
          <cell r="A21" t="str">
            <v>M'care HMO IP Revenue</v>
          </cell>
          <cell r="B21">
            <v>0</v>
          </cell>
          <cell r="C21">
            <v>4925548</v>
          </cell>
          <cell r="D21">
            <v>2.7448553452760323E-2</v>
          </cell>
          <cell r="E21">
            <v>0</v>
          </cell>
          <cell r="F21">
            <v>5527346.5</v>
          </cell>
          <cell r="G21">
            <v>3.5161014378442247E-2</v>
          </cell>
          <cell r="I21">
            <v>1718597</v>
          </cell>
          <cell r="J21">
            <v>3.1043962073410085E-2</v>
          </cell>
          <cell r="K21">
            <v>0</v>
          </cell>
          <cell r="L21">
            <v>5226990.202839518</v>
          </cell>
          <cell r="M21">
            <v>3.1043962073410081E-2</v>
          </cell>
          <cell r="N21">
            <v>0</v>
          </cell>
          <cell r="O21">
            <v>0</v>
          </cell>
          <cell r="P21">
            <v>5288166.3968642037</v>
          </cell>
          <cell r="Q21">
            <v>3.1043962073410085E-2</v>
          </cell>
          <cell r="R21">
            <v>0</v>
          </cell>
          <cell r="S21">
            <v>0</v>
          </cell>
          <cell r="T21">
            <v>5508728</v>
          </cell>
          <cell r="U21">
            <v>3.1043960124986256E-2</v>
          </cell>
          <cell r="V21">
            <v>0</v>
          </cell>
        </row>
        <row r="22">
          <cell r="A22" t="str">
            <v>M'care HMO U&amp;C Revenue</v>
          </cell>
          <cell r="B22">
            <v>0</v>
          </cell>
          <cell r="C22">
            <v>498281</v>
          </cell>
          <cell r="D22">
            <v>2.7767656843451461E-3</v>
          </cell>
          <cell r="E22">
            <v>0</v>
          </cell>
          <cell r="F22">
            <v>500925</v>
          </cell>
          <cell r="G22">
            <v>3.1865256009409181E-3</v>
          </cell>
          <cell r="I22">
            <v>237716</v>
          </cell>
          <cell r="J22">
            <v>4.2939947458553408E-3</v>
          </cell>
          <cell r="K22">
            <v>0</v>
          </cell>
          <cell r="L22">
            <v>722996.25977364019</v>
          </cell>
          <cell r="M22">
            <v>4.2939947458553399E-3</v>
          </cell>
          <cell r="N22">
            <v>0</v>
          </cell>
          <cell r="O22">
            <v>0</v>
          </cell>
          <cell r="P22">
            <v>731458.13893365988</v>
          </cell>
          <cell r="Q22">
            <v>4.2939947458553408E-3</v>
          </cell>
          <cell r="R22">
            <v>0</v>
          </cell>
          <cell r="S22">
            <v>0</v>
          </cell>
          <cell r="T22">
            <v>761966</v>
          </cell>
          <cell r="U22">
            <v>4.2939934809987498E-3</v>
          </cell>
          <cell r="V22">
            <v>0</v>
          </cell>
        </row>
        <row r="23">
          <cell r="A23" t="str">
            <v>Catamount IP Revenue</v>
          </cell>
          <cell r="B23">
            <v>0</v>
          </cell>
          <cell r="C23">
            <v>1481429</v>
          </cell>
          <cell r="D23">
            <v>8.25554498564815E-3</v>
          </cell>
          <cell r="E23">
            <v>0</v>
          </cell>
          <cell r="F23">
            <v>1500384</v>
          </cell>
          <cell r="G23">
            <v>9.5443669755794561E-3</v>
          </cell>
          <cell r="I23">
            <v>1020206</v>
          </cell>
          <cell r="J23">
            <v>1.84285416366172E-2</v>
          </cell>
          <cell r="K23">
            <v>0</v>
          </cell>
          <cell r="L23">
            <v>3102883.7865294148</v>
          </cell>
          <cell r="M23">
            <v>1.8428541636617196E-2</v>
          </cell>
          <cell r="N23">
            <v>0</v>
          </cell>
          <cell r="O23">
            <v>0</v>
          </cell>
          <cell r="P23">
            <v>3139199.6419633236</v>
          </cell>
          <cell r="Q23">
            <v>1.84285416366172E-2</v>
          </cell>
          <cell r="R23">
            <v>0</v>
          </cell>
          <cell r="S23">
            <v>0</v>
          </cell>
          <cell r="T23">
            <v>3270131</v>
          </cell>
          <cell r="U23">
            <v>1.8428540375832938E-2</v>
          </cell>
          <cell r="V23">
            <v>0</v>
          </cell>
        </row>
        <row r="24">
          <cell r="A24" t="str">
            <v>Pace VT IP Revenue</v>
          </cell>
          <cell r="B24">
            <v>0</v>
          </cell>
          <cell r="C24">
            <v>293722</v>
          </cell>
          <cell r="D24">
            <v>1.636821733795238E-3</v>
          </cell>
          <cell r="E24">
            <v>0</v>
          </cell>
          <cell r="F24">
            <v>800956</v>
          </cell>
          <cell r="G24">
            <v>5.0951076493032568E-3</v>
          </cell>
          <cell r="I24">
            <v>777860</v>
          </cell>
          <cell r="J24">
            <v>1.4050912656325345E-2</v>
          </cell>
          <cell r="K24">
            <v>0</v>
          </cell>
          <cell r="L24">
            <v>2365805.7119736318</v>
          </cell>
          <cell r="M24">
            <v>1.4050912656325344E-2</v>
          </cell>
          <cell r="N24">
            <v>-2383472</v>
          </cell>
          <cell r="O24">
            <v>0</v>
          </cell>
          <cell r="P24">
            <v>10022.876032478642</v>
          </cell>
          <cell r="Q24">
            <v>5.8838879125147166E-5</v>
          </cell>
          <cell r="R24">
            <v>0</v>
          </cell>
          <cell r="S24">
            <v>0</v>
          </cell>
          <cell r="T24">
            <v>10441</v>
          </cell>
          <cell r="U24">
            <v>5.8839352326885905E-5</v>
          </cell>
          <cell r="V24">
            <v>0</v>
          </cell>
        </row>
        <row r="25">
          <cell r="A25" t="str">
            <v>Commercial IP Revenue</v>
          </cell>
          <cell r="B25">
            <v>0</v>
          </cell>
          <cell r="C25">
            <v>10114589</v>
          </cell>
          <cell r="D25">
            <v>5.6365471784906279E-2</v>
          </cell>
          <cell r="E25">
            <v>0</v>
          </cell>
          <cell r="F25">
            <v>9453181.5</v>
          </cell>
          <cell r="G25">
            <v>6.0134361152050848E-2</v>
          </cell>
          <cell r="I25">
            <v>4556258</v>
          </cell>
          <cell r="J25">
            <v>8.2302192165278593E-2</v>
          </cell>
          <cell r="K25">
            <v>0</v>
          </cell>
          <cell r="L25">
            <v>13857533.748522298</v>
          </cell>
          <cell r="M25">
            <v>8.2302192165278579E-2</v>
          </cell>
          <cell r="N25">
            <v>0</v>
          </cell>
          <cell r="O25">
            <v>0</v>
          </cell>
          <cell r="P25">
            <v>14019720.999771154</v>
          </cell>
          <cell r="Q25">
            <v>8.2302192165278593E-2</v>
          </cell>
          <cell r="R25">
            <v>0</v>
          </cell>
          <cell r="S25">
            <v>0</v>
          </cell>
          <cell r="T25">
            <v>14604464</v>
          </cell>
          <cell r="U25">
            <v>8.2302193548637242E-2</v>
          </cell>
          <cell r="V25">
            <v>0</v>
          </cell>
        </row>
        <row r="26">
          <cell r="A26" t="str">
            <v>Workers Comp IP Revenue</v>
          </cell>
          <cell r="B26">
            <v>0</v>
          </cell>
          <cell r="C26">
            <v>282122</v>
          </cell>
          <cell r="D26">
            <v>1.5721785265719972E-3</v>
          </cell>
          <cell r="E26">
            <v>0</v>
          </cell>
          <cell r="F26">
            <v>654744</v>
          </cell>
          <cell r="G26">
            <v>4.1650117643608538E-3</v>
          </cell>
          <cell r="I26">
            <v>126529</v>
          </cell>
          <cell r="J26">
            <v>2.285562861558879E-3</v>
          </cell>
          <cell r="K26">
            <v>0</v>
          </cell>
          <cell r="L26">
            <v>384828.92928073386</v>
          </cell>
          <cell r="M26">
            <v>2.2855628615588786E-3</v>
          </cell>
          <cell r="N26">
            <v>0</v>
          </cell>
          <cell r="O26">
            <v>0</v>
          </cell>
          <cell r="P26">
            <v>389332.9303081705</v>
          </cell>
          <cell r="Q26">
            <v>2.285562861558879E-3</v>
          </cell>
          <cell r="R26">
            <v>0</v>
          </cell>
          <cell r="S26">
            <v>0</v>
          </cell>
          <cell r="T26">
            <v>405571</v>
          </cell>
          <cell r="U26">
            <v>2.2855602875747E-3</v>
          </cell>
          <cell r="V26">
            <v>0</v>
          </cell>
        </row>
        <row r="27">
          <cell r="A27" t="str">
            <v>Selfpay IP Revenue</v>
          </cell>
          <cell r="B27">
            <v>0</v>
          </cell>
          <cell r="C27">
            <v>5977474</v>
          </cell>
          <cell r="D27">
            <v>3.3310611245994368E-2</v>
          </cell>
          <cell r="E27">
            <v>0</v>
          </cell>
          <cell r="F27">
            <v>5113235</v>
          </cell>
          <cell r="G27">
            <v>3.2526734004346233E-2</v>
          </cell>
          <cell r="I27">
            <v>1813346</v>
          </cell>
          <cell r="J27">
            <v>3.2755465330132592E-2</v>
          </cell>
          <cell r="K27">
            <v>0</v>
          </cell>
          <cell r="L27">
            <v>5515162.5287127979</v>
          </cell>
          <cell r="M27">
            <v>3.2755465330132585E-2</v>
          </cell>
          <cell r="N27">
            <v>0</v>
          </cell>
          <cell r="O27">
            <v>0</v>
          </cell>
          <cell r="P27">
            <v>5579711.4641117826</v>
          </cell>
          <cell r="Q27">
            <v>3.2755465330132592E-2</v>
          </cell>
          <cell r="R27">
            <v>0</v>
          </cell>
          <cell r="S27">
            <v>0</v>
          </cell>
          <cell r="T27">
            <v>5812433</v>
          </cell>
          <cell r="U27">
            <v>3.2755463381229616E-2</v>
          </cell>
          <cell r="V27">
            <v>0</v>
          </cell>
        </row>
        <row r="28">
          <cell r="A28" t="str">
            <v>TOTAL INPATIENT REVENUE</v>
          </cell>
          <cell r="B28">
            <v>0</v>
          </cell>
          <cell r="C28">
            <v>179446542</v>
          </cell>
          <cell r="D28">
            <v>0.40552712507167143</v>
          </cell>
          <cell r="E28">
            <v>0</v>
          </cell>
          <cell r="F28">
            <v>157200996.55000001</v>
          </cell>
          <cell r="G28">
            <v>0.40699050357465194</v>
          </cell>
          <cell r="I28">
            <v>55360105</v>
          </cell>
          <cell r="J28">
            <v>0.38041904039863883</v>
          </cell>
          <cell r="L28">
            <v>168373811.00000003</v>
          </cell>
          <cell r="M28">
            <v>0.3883430899798781</v>
          </cell>
          <cell r="N28">
            <v>0</v>
          </cell>
          <cell r="O28">
            <v>0</v>
          </cell>
          <cell r="P28">
            <v>170344442</v>
          </cell>
          <cell r="Q28">
            <v>0.38841642012155098</v>
          </cell>
          <cell r="R28">
            <v>0</v>
          </cell>
          <cell r="T28">
            <v>177449268</v>
          </cell>
          <cell r="U28">
            <v>0.38627190222147229</v>
          </cell>
          <cell r="V28">
            <v>0</v>
          </cell>
        </row>
        <row r="29">
          <cell r="A29">
            <v>0</v>
          </cell>
          <cell r="B29">
            <v>0</v>
          </cell>
          <cell r="C29">
            <v>0</v>
          </cell>
          <cell r="D29">
            <v>0</v>
          </cell>
          <cell r="F29">
            <v>0</v>
          </cell>
          <cell r="G29">
            <v>0</v>
          </cell>
          <cell r="I29">
            <v>0</v>
          </cell>
          <cell r="J29">
            <v>0</v>
          </cell>
          <cell r="L29">
            <v>0</v>
          </cell>
          <cell r="M29">
            <v>0</v>
          </cell>
          <cell r="N29">
            <v>0</v>
          </cell>
          <cell r="O29">
            <v>0</v>
          </cell>
          <cell r="P29">
            <v>0</v>
          </cell>
          <cell r="Q29">
            <v>0</v>
          </cell>
          <cell r="R29">
            <v>0</v>
          </cell>
          <cell r="T29">
            <v>0</v>
          </cell>
          <cell r="U29">
            <v>0</v>
          </cell>
          <cell r="V29">
            <v>0</v>
          </cell>
        </row>
        <row r="30">
          <cell r="A30" t="str">
            <v>Medicare OP APC Revenue</v>
          </cell>
          <cell r="B30">
            <v>0</v>
          </cell>
          <cell r="C30">
            <v>78126973</v>
          </cell>
          <cell r="D30">
            <v>0.29699816773199611</v>
          </cell>
          <cell r="E30">
            <v>0</v>
          </cell>
          <cell r="F30">
            <v>69524666</v>
          </cell>
          <cell r="G30">
            <v>0.3035332303844317</v>
          </cell>
          <cell r="I30">
            <v>26849314</v>
          </cell>
          <cell r="J30">
            <v>0.29778339130756609</v>
          </cell>
          <cell r="L30">
            <v>78970941.907446951</v>
          </cell>
          <cell r="M30">
            <v>0.29778339130756604</v>
          </cell>
          <cell r="N30">
            <v>519493</v>
          </cell>
          <cell r="O30">
            <v>0</v>
          </cell>
          <cell r="P30">
            <v>80390042.999337971</v>
          </cell>
          <cell r="Q30">
            <v>0.29972023019626565</v>
          </cell>
          <cell r="R30">
            <v>0</v>
          </cell>
          <cell r="T30">
            <v>84503200</v>
          </cell>
          <cell r="U30">
            <v>0.29972022832368572</v>
          </cell>
          <cell r="V30">
            <v>0</v>
          </cell>
        </row>
        <row r="31">
          <cell r="A31" t="str">
            <v>Medicare OP Fee Based Revenue</v>
          </cell>
          <cell r="B31">
            <v>0</v>
          </cell>
          <cell r="C31">
            <v>17954156</v>
          </cell>
          <cell r="D31">
            <v>6.8252374697461066E-2</v>
          </cell>
          <cell r="E31">
            <v>0</v>
          </cell>
          <cell r="F31">
            <v>14857548</v>
          </cell>
          <cell r="G31">
            <v>6.4865605251979958E-2</v>
          </cell>
          <cell r="I31">
            <v>4750958</v>
          </cell>
          <cell r="J31">
            <v>5.2692459300815349E-2</v>
          </cell>
          <cell r="L31">
            <v>13973825.48480458</v>
          </cell>
          <cell r="M31">
            <v>5.2692459300815335E-2</v>
          </cell>
          <cell r="N31">
            <v>0</v>
          </cell>
          <cell r="O31">
            <v>0</v>
          </cell>
          <cell r="P31">
            <v>14133010.194739232</v>
          </cell>
          <cell r="Q31">
            <v>5.2692459300815349E-2</v>
          </cell>
          <cell r="R31">
            <v>0</v>
          </cell>
          <cell r="T31">
            <v>14856126</v>
          </cell>
          <cell r="U31">
            <v>5.2692459891760829E-2</v>
          </cell>
          <cell r="V31">
            <v>0</v>
          </cell>
        </row>
        <row r="32">
          <cell r="A32" t="str">
            <v>Medicare OP U&amp;C Revenue</v>
          </cell>
          <cell r="B32">
            <v>0</v>
          </cell>
          <cell r="C32">
            <v>11916920</v>
          </cell>
          <cell r="D32">
            <v>4.5301939510811191E-2</v>
          </cell>
          <cell r="E32">
            <v>0</v>
          </cell>
          <cell r="F32">
            <v>9371108</v>
          </cell>
          <cell r="G32">
            <v>4.0912712669793926E-2</v>
          </cell>
          <cell r="I32">
            <v>4256095</v>
          </cell>
          <cell r="J32">
            <v>4.7203977085864303E-2</v>
          </cell>
          <cell r="L32">
            <v>12518302.366964588</v>
          </cell>
          <cell r="M32">
            <v>4.7203977085864289E-2</v>
          </cell>
          <cell r="N32">
            <v>0</v>
          </cell>
          <cell r="O32">
            <v>0</v>
          </cell>
          <cell r="P32">
            <v>12660906.28980064</v>
          </cell>
          <cell r="Q32">
            <v>4.7203977085864303E-2</v>
          </cell>
          <cell r="R32">
            <v>0</v>
          </cell>
          <cell r="T32">
            <v>13308702</v>
          </cell>
          <cell r="U32">
            <v>4.7203978099431651E-2</v>
          </cell>
          <cell r="V32">
            <v>0</v>
          </cell>
        </row>
        <row r="33">
          <cell r="A33" t="str">
            <v>Medicaid OP Revenue</v>
          </cell>
          <cell r="B33">
            <v>0</v>
          </cell>
          <cell r="C33">
            <v>34304014</v>
          </cell>
          <cell r="D33">
            <v>0.13040604176297402</v>
          </cell>
          <cell r="E33">
            <v>0</v>
          </cell>
          <cell r="F33">
            <v>27343079</v>
          </cell>
          <cell r="G33">
            <v>0.11937537531682232</v>
          </cell>
          <cell r="I33">
            <v>10434769</v>
          </cell>
          <cell r="J33">
            <v>0.11573110956693569</v>
          </cell>
          <cell r="L33">
            <v>30691418.65287986</v>
          </cell>
          <cell r="M33">
            <v>0.11573110956693566</v>
          </cell>
          <cell r="N33">
            <v>0</v>
          </cell>
          <cell r="O33">
            <v>0</v>
          </cell>
          <cell r="P33">
            <v>31041044.070848215</v>
          </cell>
          <cell r="Q33">
            <v>0.11573110956693569</v>
          </cell>
          <cell r="R33">
            <v>0</v>
          </cell>
          <cell r="T33">
            <v>32629260</v>
          </cell>
          <cell r="U33">
            <v>0.11573111145179006</v>
          </cell>
          <cell r="V33">
            <v>0</v>
          </cell>
        </row>
        <row r="34">
          <cell r="A34" t="str">
            <v>Medicaid OP Fee Based Revenue</v>
          </cell>
          <cell r="B34">
            <v>0</v>
          </cell>
          <cell r="C34">
            <v>7857241</v>
          </cell>
          <cell r="D34">
            <v>2.9869148782056574E-2</v>
          </cell>
          <cell r="E34">
            <v>0</v>
          </cell>
          <cell r="F34">
            <v>6501933</v>
          </cell>
          <cell r="G34">
            <v>2.8386367612800025E-2</v>
          </cell>
          <cell r="I34">
            <v>2260544</v>
          </cell>
          <cell r="J34">
            <v>2.5071495626293124E-2</v>
          </cell>
          <cell r="L34">
            <v>6648858.4737482592</v>
          </cell>
          <cell r="M34">
            <v>2.5071495626293117E-2</v>
          </cell>
          <cell r="N34">
            <v>0</v>
          </cell>
          <cell r="O34">
            <v>0</v>
          </cell>
          <cell r="P34">
            <v>6724599.8381077256</v>
          </cell>
          <cell r="Q34">
            <v>2.5071495626293124E-2</v>
          </cell>
          <cell r="R34">
            <v>0</v>
          </cell>
          <cell r="T34">
            <v>7068664</v>
          </cell>
          <cell r="U34">
            <v>2.5071495375600186E-2</v>
          </cell>
          <cell r="V34">
            <v>0</v>
          </cell>
        </row>
        <row r="35">
          <cell r="A35" t="str">
            <v>Medicaid OP U&amp;C Revenue</v>
          </cell>
          <cell r="B35">
            <v>0</v>
          </cell>
          <cell r="C35">
            <v>6242367</v>
          </cell>
          <cell r="D35">
            <v>2.3730236691887157E-2</v>
          </cell>
          <cell r="E35">
            <v>0</v>
          </cell>
          <cell r="F35">
            <v>4768905</v>
          </cell>
          <cell r="G35">
            <v>2.0820253060208418E-2</v>
          </cell>
          <cell r="I35">
            <v>2394487</v>
          </cell>
          <cell r="J35">
            <v>2.6557045714534086E-2</v>
          </cell>
          <cell r="L35">
            <v>7042820.3035331527</v>
          </cell>
          <cell r="M35">
            <v>2.6557045714534079E-2</v>
          </cell>
          <cell r="N35">
            <v>0</v>
          </cell>
          <cell r="O35">
            <v>0</v>
          </cell>
          <cell r="P35">
            <v>7123049.5369924465</v>
          </cell>
          <cell r="Q35">
            <v>2.6557045714534086E-2</v>
          </cell>
          <cell r="R35">
            <v>0</v>
          </cell>
          <cell r="T35">
            <v>7487501</v>
          </cell>
          <cell r="U35">
            <v>2.6557047653743587E-2</v>
          </cell>
          <cell r="V35">
            <v>0</v>
          </cell>
        </row>
        <row r="36">
          <cell r="A36" t="str">
            <v>Blue Cross OP Revenue</v>
          </cell>
          <cell r="B36">
            <v>0</v>
          </cell>
          <cell r="C36">
            <v>42352698</v>
          </cell>
          <cell r="D36">
            <v>0.16100295738459719</v>
          </cell>
          <cell r="E36">
            <v>0</v>
          </cell>
          <cell r="F36">
            <v>45886525.539999999</v>
          </cell>
          <cell r="G36">
            <v>0.2003330059618543</v>
          </cell>
          <cell r="I36">
            <v>17259448</v>
          </cell>
          <cell r="J36">
            <v>0.19142302695467711</v>
          </cell>
          <cell r="L36">
            <v>50764606.699545532</v>
          </cell>
          <cell r="M36">
            <v>0.19142302695467708</v>
          </cell>
          <cell r="N36">
            <v>0</v>
          </cell>
          <cell r="O36">
            <v>0</v>
          </cell>
          <cell r="P36">
            <v>51342898.535321012</v>
          </cell>
          <cell r="Q36">
            <v>0.19142302695467711</v>
          </cell>
          <cell r="R36">
            <v>0</v>
          </cell>
          <cell r="T36">
            <v>53969859</v>
          </cell>
          <cell r="U36">
            <v>0.1914230285016085</v>
          </cell>
          <cell r="V36">
            <v>0</v>
          </cell>
        </row>
        <row r="37">
          <cell r="A37" t="str">
            <v>Blue Shield OP Revenue</v>
          </cell>
          <cell r="B37">
            <v>0</v>
          </cell>
          <cell r="C37">
            <v>7385441</v>
          </cell>
          <cell r="D37">
            <v>2.8075610261935544E-2</v>
          </cell>
          <cell r="E37">
            <v>0</v>
          </cell>
          <cell r="F37">
            <v>5245153</v>
          </cell>
          <cell r="G37">
            <v>2.2899473317147513E-2</v>
          </cell>
          <cell r="I37">
            <v>3211684</v>
          </cell>
          <cell r="J37">
            <v>3.5620506107837582E-2</v>
          </cell>
          <cell r="L37">
            <v>9446413.0662361365</v>
          </cell>
          <cell r="M37">
            <v>3.5620506107837568E-2</v>
          </cell>
          <cell r="N37">
            <v>0</v>
          </cell>
          <cell r="O37">
            <v>0</v>
          </cell>
          <cell r="P37">
            <v>9554023.1494955067</v>
          </cell>
          <cell r="Q37">
            <v>3.5620506107837582E-2</v>
          </cell>
          <cell r="R37">
            <v>0</v>
          </cell>
          <cell r="T37">
            <v>10042855</v>
          </cell>
          <cell r="U37">
            <v>3.5620506603556652E-2</v>
          </cell>
          <cell r="V37">
            <v>0</v>
          </cell>
        </row>
        <row r="38">
          <cell r="A38" t="str">
            <v>M'care HMO OP Revenue</v>
          </cell>
          <cell r="B38">
            <v>0</v>
          </cell>
          <cell r="C38">
            <v>5478564</v>
          </cell>
          <cell r="D38">
            <v>2.0826654448809576E-2</v>
          </cell>
          <cell r="E38">
            <v>0</v>
          </cell>
          <cell r="F38">
            <v>4572455.5</v>
          </cell>
          <cell r="G38">
            <v>1.9962586928559452E-2</v>
          </cell>
          <cell r="I38">
            <v>1800792</v>
          </cell>
          <cell r="J38">
            <v>1.997242643888535E-2</v>
          </cell>
          <cell r="L38">
            <v>5296606.103954656</v>
          </cell>
          <cell r="M38">
            <v>1.9972426438885343E-2</v>
          </cell>
          <cell r="N38">
            <v>0</v>
          </cell>
          <cell r="O38">
            <v>0</v>
          </cell>
          <cell r="P38">
            <v>5356943.1038129255</v>
          </cell>
          <cell r="Q38">
            <v>1.997242643888535E-2</v>
          </cell>
          <cell r="R38">
            <v>0</v>
          </cell>
          <cell r="T38">
            <v>5631031</v>
          </cell>
          <cell r="U38">
            <v>1.9972425861005883E-2</v>
          </cell>
          <cell r="V38">
            <v>0</v>
          </cell>
        </row>
        <row r="39">
          <cell r="A39" t="str">
            <v>M'care HMO U&amp;C Revenue</v>
          </cell>
          <cell r="B39">
            <v>0</v>
          </cell>
          <cell r="C39">
            <v>498281</v>
          </cell>
          <cell r="D39">
            <v>1.8942055263764892E-3</v>
          </cell>
          <cell r="E39">
            <v>0</v>
          </cell>
          <cell r="F39">
            <v>500925</v>
          </cell>
          <cell r="G39">
            <v>2.1869559708538756E-3</v>
          </cell>
          <cell r="I39">
            <v>274474</v>
          </cell>
          <cell r="J39">
            <v>3.0441671077984676E-3</v>
          </cell>
          <cell r="L39">
            <v>807300.71200718929</v>
          </cell>
          <cell r="M39">
            <v>3.0441671077984667E-3</v>
          </cell>
          <cell r="N39">
            <v>0</v>
          </cell>
          <cell r="O39">
            <v>0</v>
          </cell>
          <cell r="P39">
            <v>816497.18650235515</v>
          </cell>
          <cell r="Q39">
            <v>3.0441671077984676E-3</v>
          </cell>
          <cell r="R39">
            <v>0</v>
          </cell>
          <cell r="T39">
            <v>858273</v>
          </cell>
          <cell r="U39">
            <v>3.0441661324548028E-3</v>
          </cell>
          <cell r="V39">
            <v>0</v>
          </cell>
        </row>
        <row r="40">
          <cell r="A40" t="str">
            <v>Catamount OP Revenue</v>
          </cell>
          <cell r="B40">
            <v>0</v>
          </cell>
          <cell r="C40">
            <v>5426934</v>
          </cell>
          <cell r="D40">
            <v>2.0630384008381748E-2</v>
          </cell>
          <cell r="E40">
            <v>0</v>
          </cell>
          <cell r="F40">
            <v>4761894</v>
          </cell>
          <cell r="G40">
            <v>2.0789644189995002E-2</v>
          </cell>
          <cell r="I40">
            <v>2028516</v>
          </cell>
          <cell r="J40">
            <v>2.2498093388965499E-2</v>
          </cell>
          <cell r="L40">
            <v>5966402.6870230902</v>
          </cell>
          <cell r="M40">
            <v>2.2498093388965492E-2</v>
          </cell>
          <cell r="N40">
            <v>0</v>
          </cell>
          <cell r="O40">
            <v>0</v>
          </cell>
          <cell r="P40">
            <v>6034369.764622556</v>
          </cell>
          <cell r="Q40">
            <v>2.2498093388965499E-2</v>
          </cell>
          <cell r="R40">
            <v>0</v>
          </cell>
          <cell r="T40">
            <v>6343118</v>
          </cell>
          <cell r="U40">
            <v>2.2498092086975174E-2</v>
          </cell>
          <cell r="V40">
            <v>0</v>
          </cell>
        </row>
        <row r="41">
          <cell r="A41" t="str">
            <v>Pace VT OP Revenue</v>
          </cell>
          <cell r="B41">
            <v>0</v>
          </cell>
          <cell r="C41">
            <v>365935</v>
          </cell>
          <cell r="D41">
            <v>1.3910947824512284E-3</v>
          </cell>
          <cell r="E41">
            <v>0</v>
          </cell>
          <cell r="F41">
            <v>411541</v>
          </cell>
          <cell r="G41">
            <v>1.7967201621024601E-3</v>
          </cell>
          <cell r="I41">
            <v>176933</v>
          </cell>
          <cell r="J41">
            <v>1.9623484150925268E-3</v>
          </cell>
          <cell r="L41">
            <v>520406.80311274662</v>
          </cell>
          <cell r="M41">
            <v>1.9623484150925264E-3</v>
          </cell>
          <cell r="N41">
            <v>-519493</v>
          </cell>
          <cell r="O41">
            <v>0</v>
          </cell>
          <cell r="P41">
            <v>6842.0871099673677</v>
          </cell>
          <cell r="Q41">
            <v>2.5509526392954032E-5</v>
          </cell>
          <cell r="R41">
            <v>0</v>
          </cell>
          <cell r="T41">
            <v>7192</v>
          </cell>
          <cell r="U41">
            <v>2.5508949745145126E-5</v>
          </cell>
          <cell r="V41">
            <v>0</v>
          </cell>
        </row>
        <row r="42">
          <cell r="A42" t="str">
            <v>Commercial OP Revenue</v>
          </cell>
          <cell r="B42">
            <v>0</v>
          </cell>
          <cell r="C42">
            <v>33947382</v>
          </cell>
          <cell r="D42">
            <v>0.129050312154013</v>
          </cell>
          <cell r="E42">
            <v>0</v>
          </cell>
          <cell r="F42">
            <v>25846700.5</v>
          </cell>
          <cell r="G42">
            <v>0.11284243346877647</v>
          </cell>
          <cell r="I42">
            <v>10502622</v>
          </cell>
          <cell r="J42">
            <v>0.11648366125039368</v>
          </cell>
          <cell r="L42">
            <v>30890992.292684808</v>
          </cell>
          <cell r="M42">
            <v>0.11648366125039365</v>
          </cell>
          <cell r="N42">
            <v>0</v>
          </cell>
          <cell r="O42">
            <v>0</v>
          </cell>
          <cell r="P42">
            <v>31242891.180577166</v>
          </cell>
          <cell r="Q42">
            <v>0.11648366125039368</v>
          </cell>
          <cell r="R42">
            <v>0</v>
          </cell>
          <cell r="T42">
            <v>32841434</v>
          </cell>
          <cell r="U42">
            <v>0.11648366093777815</v>
          </cell>
          <cell r="V42">
            <v>0</v>
          </cell>
        </row>
        <row r="43">
          <cell r="A43" t="str">
            <v>Workers Comp OP Revenue</v>
          </cell>
          <cell r="B43">
            <v>0</v>
          </cell>
          <cell r="C43">
            <v>3121534</v>
          </cell>
          <cell r="D43">
            <v>1.1866450764873851E-2</v>
          </cell>
          <cell r="E43">
            <v>0</v>
          </cell>
          <cell r="F43">
            <v>2842605</v>
          </cell>
          <cell r="G43">
            <v>1.2410344817146441E-2</v>
          </cell>
          <cell r="I43">
            <v>1089188</v>
          </cell>
          <cell r="J43">
            <v>1.2080088765452456E-2</v>
          </cell>
          <cell r="L43">
            <v>3203590.3142362721</v>
          </cell>
          <cell r="M43">
            <v>1.2080088765452454E-2</v>
          </cell>
          <cell r="N43">
            <v>0</v>
          </cell>
          <cell r="O43">
            <v>0</v>
          </cell>
          <cell r="P43">
            <v>3240084.4435980353</v>
          </cell>
          <cell r="Q43">
            <v>1.2080088765452456E-2</v>
          </cell>
          <cell r="R43">
            <v>0</v>
          </cell>
          <cell r="T43">
            <v>3405863</v>
          </cell>
          <cell r="U43">
            <v>1.2080087333961237E-2</v>
          </cell>
          <cell r="V43">
            <v>0</v>
          </cell>
        </row>
        <row r="44">
          <cell r="A44" t="str">
            <v>Selfpay OP Revenue</v>
          </cell>
          <cell r="B44">
            <v>0</v>
          </cell>
          <cell r="C44">
            <v>8076964</v>
          </cell>
          <cell r="D44">
            <v>3.0704421491375256E-2</v>
          </cell>
          <cell r="E44">
            <v>0</v>
          </cell>
          <cell r="F44">
            <v>6616212</v>
          </cell>
          <cell r="G44">
            <v>2.8885290887528198E-2</v>
          </cell>
          <cell r="I44">
            <v>2874083</v>
          </cell>
          <cell r="J44">
            <v>3.1876202968888649E-2</v>
          </cell>
          <cell r="L44">
            <v>8453439.1318221707</v>
          </cell>
          <cell r="M44">
            <v>3.1876202968888642E-2</v>
          </cell>
          <cell r="N44">
            <v>0</v>
          </cell>
          <cell r="O44">
            <v>0</v>
          </cell>
          <cell r="P44">
            <v>8549737.6191342287</v>
          </cell>
          <cell r="Q44">
            <v>3.1876202968888649E-2</v>
          </cell>
          <cell r="R44">
            <v>0</v>
          </cell>
          <cell r="T44">
            <v>8987185</v>
          </cell>
          <cell r="U44">
            <v>3.1876202796902404E-2</v>
          </cell>
          <cell r="V44">
            <v>0</v>
          </cell>
        </row>
        <row r="45">
          <cell r="A45" t="str">
            <v>TOTAL OUTPATIENT REVENUE</v>
          </cell>
          <cell r="B45">
            <v>0</v>
          </cell>
          <cell r="C45">
            <v>263055404</v>
          </cell>
          <cell r="D45">
            <v>0.59447287492832857</v>
          </cell>
          <cell r="E45">
            <v>0</v>
          </cell>
          <cell r="F45">
            <v>229051250.53999999</v>
          </cell>
          <cell r="G45">
            <v>0.59300949642534795</v>
          </cell>
          <cell r="I45">
            <v>90163907</v>
          </cell>
          <cell r="J45">
            <v>0.61958095960136117</v>
          </cell>
          <cell r="L45">
            <v>265195925.00000006</v>
          </cell>
          <cell r="M45">
            <v>0.6116569100201219</v>
          </cell>
          <cell r="N45">
            <v>0</v>
          </cell>
          <cell r="O45">
            <v>0</v>
          </cell>
          <cell r="P45">
            <v>268216940</v>
          </cell>
          <cell r="Q45">
            <v>0.61158357987844902</v>
          </cell>
          <cell r="R45">
            <v>0</v>
          </cell>
          <cell r="T45">
            <v>281940263</v>
          </cell>
          <cell r="U45">
            <v>0.61372809777852777</v>
          </cell>
          <cell r="V45">
            <v>0</v>
          </cell>
        </row>
        <row r="46">
          <cell r="A46">
            <v>0</v>
          </cell>
          <cell r="B46">
            <v>0</v>
          </cell>
          <cell r="C46">
            <v>0</v>
          </cell>
          <cell r="D46">
            <v>0</v>
          </cell>
          <cell r="F46">
            <v>0</v>
          </cell>
          <cell r="G46">
            <v>0</v>
          </cell>
          <cell r="I46">
            <v>0</v>
          </cell>
          <cell r="J46">
            <v>0</v>
          </cell>
          <cell r="L46">
            <v>0</v>
          </cell>
          <cell r="M46">
            <v>0</v>
          </cell>
          <cell r="N46">
            <v>0</v>
          </cell>
          <cell r="O46">
            <v>0</v>
          </cell>
          <cell r="P46">
            <v>0</v>
          </cell>
          <cell r="Q46">
            <v>0</v>
          </cell>
          <cell r="R46">
            <v>0</v>
          </cell>
          <cell r="T46">
            <v>0</v>
          </cell>
          <cell r="U46">
            <v>0</v>
          </cell>
          <cell r="V46">
            <v>0</v>
          </cell>
        </row>
        <row r="47">
          <cell r="A47" t="str">
            <v>TOTAL PATIENT REVENUE</v>
          </cell>
          <cell r="B47">
            <v>0</v>
          </cell>
          <cell r="C47">
            <v>442501946</v>
          </cell>
          <cell r="D47">
            <v>1</v>
          </cell>
          <cell r="E47">
            <v>0</v>
          </cell>
          <cell r="F47">
            <v>386252247.09000003</v>
          </cell>
          <cell r="G47">
            <v>0.99999999999999989</v>
          </cell>
          <cell r="I47">
            <v>145524012</v>
          </cell>
          <cell r="J47">
            <v>1</v>
          </cell>
          <cell r="L47">
            <v>433569736.00000012</v>
          </cell>
          <cell r="M47">
            <v>1</v>
          </cell>
          <cell r="N47">
            <v>0</v>
          </cell>
          <cell r="O47">
            <v>0</v>
          </cell>
          <cell r="P47">
            <v>438561382</v>
          </cell>
          <cell r="Q47">
            <v>1</v>
          </cell>
          <cell r="R47">
            <v>0</v>
          </cell>
          <cell r="T47">
            <v>459389531</v>
          </cell>
          <cell r="U47">
            <v>1</v>
          </cell>
          <cell r="V47">
            <v>0</v>
          </cell>
        </row>
        <row r="48">
          <cell r="A48">
            <v>0</v>
          </cell>
          <cell r="B48">
            <v>0</v>
          </cell>
          <cell r="D48">
            <v>0</v>
          </cell>
          <cell r="F48">
            <v>0</v>
          </cell>
          <cell r="G48">
            <v>0</v>
          </cell>
          <cell r="I48">
            <v>0</v>
          </cell>
          <cell r="J48">
            <v>0</v>
          </cell>
          <cell r="L48">
            <v>0</v>
          </cell>
          <cell r="M48">
            <v>0</v>
          </cell>
          <cell r="N48">
            <v>0</v>
          </cell>
          <cell r="O48">
            <v>0</v>
          </cell>
          <cell r="Q48">
            <v>0</v>
          </cell>
          <cell r="R48">
            <v>0</v>
          </cell>
          <cell r="U48">
            <v>0</v>
          </cell>
          <cell r="V48">
            <v>0</v>
          </cell>
        </row>
        <row r="49">
          <cell r="A49" t="str">
            <v xml:space="preserve">PATIENT DAYS BY PAYOR </v>
          </cell>
          <cell r="B49">
            <v>0</v>
          </cell>
          <cell r="D49">
            <v>0</v>
          </cell>
          <cell r="F49">
            <v>0</v>
          </cell>
          <cell r="G49">
            <v>0</v>
          </cell>
          <cell r="I49">
            <v>0</v>
          </cell>
          <cell r="J49">
            <v>0</v>
          </cell>
          <cell r="L49">
            <v>0</v>
          </cell>
          <cell r="M49">
            <v>0</v>
          </cell>
          <cell r="N49">
            <v>0</v>
          </cell>
          <cell r="P49">
            <v>0</v>
          </cell>
          <cell r="Q49">
            <v>0</v>
          </cell>
          <cell r="R49">
            <v>0</v>
          </cell>
          <cell r="T49">
            <v>0</v>
          </cell>
          <cell r="U49">
            <v>0</v>
          </cell>
          <cell r="V49">
            <v>0</v>
          </cell>
        </row>
        <row r="50">
          <cell r="A50" t="str">
            <v>Medicare IP DRG Days</v>
          </cell>
          <cell r="B50">
            <v>0</v>
          </cell>
          <cell r="C50">
            <v>14647</v>
          </cell>
          <cell r="D50">
            <v>0.44392919924834817</v>
          </cell>
          <cell r="F50">
            <v>14047</v>
          </cell>
          <cell r="G50">
            <v>0.41514954486345906</v>
          </cell>
          <cell r="I50">
            <v>4468</v>
          </cell>
          <cell r="J50">
            <v>0.45063035804336865</v>
          </cell>
          <cell r="K50">
            <v>0.47051390058972198</v>
          </cell>
          <cell r="L50">
            <v>13367</v>
          </cell>
          <cell r="M50">
            <v>0.45103927655554055</v>
          </cell>
          <cell r="N50">
            <v>683</v>
          </cell>
          <cell r="O50">
            <v>0</v>
          </cell>
          <cell r="P50">
            <v>14494</v>
          </cell>
          <cell r="Q50">
            <v>0.47398541482716899</v>
          </cell>
          <cell r="R50">
            <v>0</v>
          </cell>
          <cell r="T50">
            <v>14494</v>
          </cell>
          <cell r="U50">
            <v>0.47398541482716899</v>
          </cell>
          <cell r="V50">
            <v>0</v>
          </cell>
        </row>
        <row r="51">
          <cell r="A51" t="str">
            <v>Medicare Swing Days</v>
          </cell>
          <cell r="B51">
            <v>0</v>
          </cell>
          <cell r="C51">
            <v>193</v>
          </cell>
          <cell r="D51">
            <v>5.8495484027398922E-3</v>
          </cell>
          <cell r="F51">
            <v>432</v>
          </cell>
          <cell r="G51">
            <v>1.2767466603617449E-2</v>
          </cell>
          <cell r="I51">
            <v>71</v>
          </cell>
          <cell r="J51">
            <v>7.1608673726676749E-3</v>
          </cell>
          <cell r="K51">
            <v>0</v>
          </cell>
          <cell r="L51">
            <v>224</v>
          </cell>
          <cell r="M51">
            <v>7.5583749493858821E-3</v>
          </cell>
          <cell r="N51">
            <v>0</v>
          </cell>
          <cell r="O51">
            <v>0</v>
          </cell>
          <cell r="P51">
            <v>224</v>
          </cell>
          <cell r="Q51">
            <v>7.3252885967494035E-3</v>
          </cell>
          <cell r="R51">
            <v>0</v>
          </cell>
          <cell r="T51">
            <v>224</v>
          </cell>
          <cell r="U51">
            <v>7.3252885967494035E-3</v>
          </cell>
          <cell r="V51">
            <v>0</v>
          </cell>
        </row>
        <row r="52">
          <cell r="A52" t="str">
            <v>Medicare Rehab Days</v>
          </cell>
          <cell r="B52">
            <v>0</v>
          </cell>
          <cell r="C52">
            <v>0</v>
          </cell>
          <cell r="D52">
            <v>0</v>
          </cell>
          <cell r="F52">
            <v>1965</v>
          </cell>
          <cell r="G52">
            <v>5.8074240453954366E-2</v>
          </cell>
          <cell r="I52">
            <v>0</v>
          </cell>
          <cell r="J52">
            <v>0</v>
          </cell>
          <cell r="K52">
            <v>0</v>
          </cell>
          <cell r="L52">
            <v>0</v>
          </cell>
          <cell r="M52">
            <v>0</v>
          </cell>
          <cell r="N52">
            <v>0</v>
          </cell>
          <cell r="O52">
            <v>0</v>
          </cell>
          <cell r="P52">
            <v>0</v>
          </cell>
          <cell r="Q52">
            <v>0</v>
          </cell>
          <cell r="R52">
            <v>0</v>
          </cell>
          <cell r="T52">
            <v>0</v>
          </cell>
          <cell r="U52">
            <v>0</v>
          </cell>
          <cell r="V52">
            <v>0</v>
          </cell>
        </row>
        <row r="53">
          <cell r="A53" t="str">
            <v>Medicare Psych Days</v>
          </cell>
          <cell r="B53">
            <v>0</v>
          </cell>
          <cell r="C53">
            <v>2464</v>
          </cell>
          <cell r="D53">
            <v>7.4680244893010853E-2</v>
          </cell>
          <cell r="F53">
            <v>2621</v>
          </cell>
          <cell r="G53">
            <v>7.7461874926114199E-2</v>
          </cell>
          <cell r="I53">
            <v>923</v>
          </cell>
          <cell r="J53">
            <v>9.3091275844679772E-2</v>
          </cell>
          <cell r="K53">
            <v>9.7198820556023593E-2</v>
          </cell>
          <cell r="L53">
            <v>2761</v>
          </cell>
          <cell r="M53">
            <v>9.3163719800242947E-2</v>
          </cell>
          <cell r="N53">
            <v>0</v>
          </cell>
          <cell r="O53">
            <v>0</v>
          </cell>
          <cell r="P53">
            <v>2853</v>
          </cell>
          <cell r="Q53">
            <v>9.3299323064848422E-2</v>
          </cell>
          <cell r="R53">
            <v>0</v>
          </cell>
          <cell r="T53">
            <v>2853</v>
          </cell>
          <cell r="U53">
            <v>9.3299323064848422E-2</v>
          </cell>
          <cell r="V53">
            <v>0</v>
          </cell>
        </row>
        <row r="54">
          <cell r="A54" t="str">
            <v>Medicaid DRG Days</v>
          </cell>
          <cell r="B54">
            <v>0</v>
          </cell>
          <cell r="C54">
            <v>3798</v>
          </cell>
          <cell r="D54">
            <v>0.11511183851609383</v>
          </cell>
          <cell r="F54">
            <v>3723</v>
          </cell>
          <cell r="G54">
            <v>0.11003073649367537</v>
          </cell>
          <cell r="I54">
            <v>1101</v>
          </cell>
          <cell r="J54">
            <v>0.11104387291981846</v>
          </cell>
          <cell r="K54">
            <v>0.11594355518112889</v>
          </cell>
          <cell r="L54">
            <v>3294</v>
          </cell>
          <cell r="M54">
            <v>0.11114860305034417</v>
          </cell>
          <cell r="N54">
            <v>0</v>
          </cell>
          <cell r="P54">
            <v>3403</v>
          </cell>
          <cell r="Q54">
            <v>0.11128552274436705</v>
          </cell>
          <cell r="R54">
            <v>0</v>
          </cell>
          <cell r="T54">
            <v>3403</v>
          </cell>
          <cell r="U54">
            <v>0.11128552274436705</v>
          </cell>
          <cell r="V54">
            <v>0</v>
          </cell>
        </row>
        <row r="55">
          <cell r="A55" t="str">
            <v>Medicaid Rehab Days</v>
          </cell>
          <cell r="B55">
            <v>0</v>
          </cell>
          <cell r="C55">
            <v>0</v>
          </cell>
          <cell r="D55">
            <v>0</v>
          </cell>
          <cell r="F55">
            <v>218</v>
          </cell>
          <cell r="G55">
            <v>6.4428419434921389E-3</v>
          </cell>
          <cell r="I55">
            <v>0</v>
          </cell>
          <cell r="J55">
            <v>0</v>
          </cell>
          <cell r="K55">
            <v>0</v>
          </cell>
          <cell r="L55">
            <v>0</v>
          </cell>
          <cell r="M55">
            <v>0</v>
          </cell>
          <cell r="N55">
            <v>0</v>
          </cell>
          <cell r="P55">
            <v>0</v>
          </cell>
          <cell r="Q55">
            <v>0</v>
          </cell>
          <cell r="R55">
            <v>0</v>
          </cell>
          <cell r="T55">
            <v>0</v>
          </cell>
          <cell r="U55">
            <v>0</v>
          </cell>
          <cell r="V55">
            <v>0</v>
          </cell>
        </row>
        <row r="56">
          <cell r="A56" t="str">
            <v>Medicaid Psych Days</v>
          </cell>
          <cell r="B56">
            <v>0</v>
          </cell>
          <cell r="C56">
            <v>2187</v>
          </cell>
          <cell r="D56">
            <v>6.62847790507365E-2</v>
          </cell>
          <cell r="F56">
            <v>1733</v>
          </cell>
          <cell r="G56">
            <v>5.1217638018678333E-2</v>
          </cell>
          <cell r="I56">
            <v>642</v>
          </cell>
          <cell r="J56">
            <v>6.4750378214826015E-2</v>
          </cell>
          <cell r="K56">
            <v>6.7607413647851722E-2</v>
          </cell>
          <cell r="L56">
            <v>1921</v>
          </cell>
          <cell r="M56">
            <v>6.481981374004589E-2</v>
          </cell>
          <cell r="N56">
            <v>0</v>
          </cell>
          <cell r="P56">
            <v>1984</v>
          </cell>
          <cell r="Q56">
            <v>6.4881127571208994E-2</v>
          </cell>
          <cell r="R56">
            <v>0</v>
          </cell>
          <cell r="T56">
            <v>1984</v>
          </cell>
          <cell r="U56">
            <v>6.4881127571208994E-2</v>
          </cell>
          <cell r="V56">
            <v>0</v>
          </cell>
        </row>
        <row r="57">
          <cell r="A57" t="str">
            <v>Medicaid Level II Days</v>
          </cell>
          <cell r="B57">
            <v>0</v>
          </cell>
          <cell r="C57">
            <v>1154</v>
          </cell>
          <cell r="D57">
            <v>3.4976056252651995E-2</v>
          </cell>
          <cell r="F57">
            <v>1479</v>
          </cell>
          <cell r="G57">
            <v>4.3710840524884741E-2</v>
          </cell>
          <cell r="I57">
            <v>348</v>
          </cell>
          <cell r="J57">
            <v>3.509833585476551E-2</v>
          </cell>
          <cell r="K57">
            <v>0</v>
          </cell>
          <cell r="L57">
            <v>1002</v>
          </cell>
          <cell r="M57">
            <v>3.381023080037792E-2</v>
          </cell>
          <cell r="N57">
            <v>0</v>
          </cell>
          <cell r="O57">
            <v>0</v>
          </cell>
          <cell r="P57">
            <v>1002</v>
          </cell>
          <cell r="Q57">
            <v>3.2767585597959385E-2</v>
          </cell>
          <cell r="R57">
            <v>0</v>
          </cell>
          <cell r="T57">
            <v>1002</v>
          </cell>
          <cell r="U57">
            <v>3.2767585597959385E-2</v>
          </cell>
          <cell r="V57">
            <v>0</v>
          </cell>
        </row>
        <row r="58">
          <cell r="A58" t="str">
            <v>BCBS Days</v>
          </cell>
          <cell r="B58">
            <v>0</v>
          </cell>
          <cell r="C58">
            <v>3356</v>
          </cell>
          <cell r="D58">
            <v>0.10171546341759108</v>
          </cell>
          <cell r="F58">
            <v>2915</v>
          </cell>
          <cell r="G58">
            <v>8.6150845253576067E-2</v>
          </cell>
          <cell r="I58">
            <v>870</v>
          </cell>
          <cell r="J58">
            <v>8.7745839636913764E-2</v>
          </cell>
          <cell r="K58">
            <v>9.1617523167649539E-2</v>
          </cell>
          <cell r="L58">
            <v>2603</v>
          </cell>
          <cell r="M58">
            <v>8.7832366041301124E-2</v>
          </cell>
          <cell r="N58">
            <v>0</v>
          </cell>
          <cell r="O58">
            <v>0</v>
          </cell>
          <cell r="P58">
            <v>2689</v>
          </cell>
          <cell r="Q58">
            <v>8.7936165342228326E-2</v>
          </cell>
          <cell r="R58">
            <v>0</v>
          </cell>
          <cell r="T58">
            <v>2689</v>
          </cell>
          <cell r="U58">
            <v>8.7936165342228326E-2</v>
          </cell>
          <cell r="V58">
            <v>0</v>
          </cell>
        </row>
        <row r="59">
          <cell r="A59" t="str">
            <v>BCBS Psych Days</v>
          </cell>
          <cell r="B59">
            <v>0</v>
          </cell>
          <cell r="C59">
            <v>174</v>
          </cell>
          <cell r="D59">
            <v>5.2736861247499548E-3</v>
          </cell>
          <cell r="F59">
            <v>231</v>
          </cell>
          <cell r="G59">
            <v>6.8270481144343306E-3</v>
          </cell>
          <cell r="I59">
            <v>95</v>
          </cell>
          <cell r="J59">
            <v>9.5814422592032274E-3</v>
          </cell>
          <cell r="K59">
            <v>1.0004212299915754E-2</v>
          </cell>
          <cell r="L59">
            <v>284</v>
          </cell>
          <cell r="M59">
            <v>9.5829396679713869E-3</v>
          </cell>
          <cell r="N59">
            <v>0</v>
          </cell>
          <cell r="O59">
            <v>0</v>
          </cell>
          <cell r="P59">
            <v>294</v>
          </cell>
          <cell r="Q59">
            <v>9.6144412832335924E-3</v>
          </cell>
          <cell r="R59">
            <v>0</v>
          </cell>
          <cell r="T59">
            <v>294</v>
          </cell>
          <cell r="U59">
            <v>9.6144412832335924E-3</v>
          </cell>
          <cell r="V59">
            <v>0</v>
          </cell>
        </row>
        <row r="60">
          <cell r="A60" t="str">
            <v>M'care HMO Days</v>
          </cell>
          <cell r="B60">
            <v>0</v>
          </cell>
          <cell r="C60">
            <v>1100</v>
          </cell>
          <cell r="D60">
            <v>3.3339395041522703E-2</v>
          </cell>
          <cell r="F60">
            <v>1155</v>
          </cell>
          <cell r="G60">
            <v>3.4135240572171655E-2</v>
          </cell>
          <cell r="I60">
            <v>280</v>
          </cell>
          <cell r="J60">
            <v>2.8240040342914774E-2</v>
          </cell>
          <cell r="K60">
            <v>2.9486099410278011E-2</v>
          </cell>
          <cell r="L60">
            <v>838</v>
          </cell>
          <cell r="M60">
            <v>2.8276420569577541E-2</v>
          </cell>
          <cell r="N60">
            <v>0</v>
          </cell>
          <cell r="O60">
            <v>0</v>
          </cell>
          <cell r="P60">
            <v>866</v>
          </cell>
          <cell r="Q60">
            <v>2.8320088949932959E-2</v>
          </cell>
          <cell r="R60">
            <v>0</v>
          </cell>
          <cell r="T60">
            <v>866</v>
          </cell>
          <cell r="U60">
            <v>2.8320088949932959E-2</v>
          </cell>
          <cell r="V60">
            <v>0</v>
          </cell>
        </row>
        <row r="61">
          <cell r="A61" t="str">
            <v>Catamount Days</v>
          </cell>
          <cell r="B61">
            <v>0</v>
          </cell>
          <cell r="C61">
            <v>185</v>
          </cell>
          <cell r="D61">
            <v>5.6070800751651818E-3</v>
          </cell>
          <cell r="F61">
            <v>249</v>
          </cell>
          <cell r="G61">
            <v>7.3590258895850575E-3</v>
          </cell>
          <cell r="I61">
            <v>145</v>
          </cell>
          <cell r="J61">
            <v>1.4624306606152295E-2</v>
          </cell>
          <cell r="K61">
            <v>1.5269587194608256E-2</v>
          </cell>
          <cell r="L61">
            <v>434</v>
          </cell>
          <cell r="M61">
            <v>1.4644351464435146E-2</v>
          </cell>
          <cell r="N61">
            <v>0</v>
          </cell>
          <cell r="O61">
            <v>0</v>
          </cell>
          <cell r="P61">
            <v>448</v>
          </cell>
          <cell r="Q61">
            <v>1.4650577193498807E-2</v>
          </cell>
          <cell r="R61">
            <v>0</v>
          </cell>
          <cell r="T61">
            <v>448</v>
          </cell>
          <cell r="U61">
            <v>1.4650577193498807E-2</v>
          </cell>
          <cell r="V61">
            <v>0</v>
          </cell>
        </row>
        <row r="62">
          <cell r="A62" t="str">
            <v>Pace VT Days</v>
          </cell>
          <cell r="B62">
            <v>0</v>
          </cell>
          <cell r="C62">
            <v>72</v>
          </cell>
          <cell r="D62">
            <v>2.1822149481723948E-3</v>
          </cell>
          <cell r="F62">
            <v>223</v>
          </cell>
          <cell r="G62">
            <v>6.5906135477006743E-3</v>
          </cell>
          <cell r="I62">
            <v>221</v>
          </cell>
          <cell r="J62">
            <v>2.2289460413514876E-2</v>
          </cell>
          <cell r="K62">
            <v>2.327295703454086E-2</v>
          </cell>
          <cell r="L62">
            <v>661</v>
          </cell>
          <cell r="M62">
            <v>2.2303954649750303E-2</v>
          </cell>
          <cell r="N62">
            <v>-683</v>
          </cell>
          <cell r="O62">
            <v>0</v>
          </cell>
          <cell r="P62">
            <v>0</v>
          </cell>
          <cell r="Q62">
            <v>0</v>
          </cell>
          <cell r="R62">
            <v>0</v>
          </cell>
          <cell r="T62">
            <v>0</v>
          </cell>
          <cell r="U62">
            <v>0</v>
          </cell>
          <cell r="V62">
            <v>0</v>
          </cell>
        </row>
        <row r="63">
          <cell r="A63" t="str">
            <v>Commercial Days</v>
          </cell>
          <cell r="B63">
            <v>0</v>
          </cell>
          <cell r="C63">
            <v>2075</v>
          </cell>
          <cell r="D63">
            <v>6.2890222464690546E-2</v>
          </cell>
          <cell r="F63">
            <v>1593</v>
          </cell>
          <cell r="G63">
            <v>4.7080033100839344E-2</v>
          </cell>
          <cell r="I63">
            <v>482</v>
          </cell>
          <cell r="J63">
            <v>4.861321230458901E-2</v>
          </cell>
          <cell r="K63">
            <v>5.0758213984835723E-2</v>
          </cell>
          <cell r="L63">
            <v>1442</v>
          </cell>
          <cell r="M63">
            <v>4.8657038736671612E-2</v>
          </cell>
          <cell r="N63">
            <v>0</v>
          </cell>
          <cell r="O63">
            <v>0</v>
          </cell>
          <cell r="P63">
            <v>1490</v>
          </cell>
          <cell r="Q63">
            <v>4.8726250040877724E-2</v>
          </cell>
          <cell r="R63">
            <v>0</v>
          </cell>
          <cell r="T63">
            <v>1490</v>
          </cell>
          <cell r="U63">
            <v>4.8726250040877724E-2</v>
          </cell>
          <cell r="V63">
            <v>0</v>
          </cell>
        </row>
        <row r="64">
          <cell r="A64" t="str">
            <v>Workers Comp Days</v>
          </cell>
          <cell r="B64">
            <v>0</v>
          </cell>
          <cell r="C64">
            <v>39</v>
          </cell>
          <cell r="D64">
            <v>1.1820330969267139E-3</v>
          </cell>
          <cell r="F64">
            <v>49</v>
          </cell>
          <cell r="G64">
            <v>1.4481617212436459E-3</v>
          </cell>
          <cell r="I64">
            <v>9</v>
          </cell>
          <cell r="J64">
            <v>9.0771558245083205E-4</v>
          </cell>
          <cell r="K64">
            <v>9.4776748104465037E-4</v>
          </cell>
          <cell r="L64">
            <v>27</v>
          </cell>
          <cell r="M64">
            <v>9.1105412336347689E-4</v>
          </cell>
          <cell r="N64">
            <v>0</v>
          </cell>
          <cell r="O64">
            <v>0</v>
          </cell>
          <cell r="P64">
            <v>28</v>
          </cell>
          <cell r="Q64">
            <v>9.1566107459367543E-4</v>
          </cell>
          <cell r="R64">
            <v>0</v>
          </cell>
          <cell r="T64">
            <v>28</v>
          </cell>
          <cell r="U64">
            <v>9.1566107459367543E-4</v>
          </cell>
          <cell r="V64">
            <v>0</v>
          </cell>
        </row>
        <row r="65">
          <cell r="A65" t="str">
            <v>Selfpay Days</v>
          </cell>
          <cell r="B65">
            <v>0</v>
          </cell>
          <cell r="C65">
            <v>1550</v>
          </cell>
          <cell r="D65">
            <v>4.6978238467600172E-2</v>
          </cell>
          <cell r="F65">
            <v>1203</v>
          </cell>
          <cell r="G65">
            <v>3.5553847972573591E-2</v>
          </cell>
          <cell r="I65">
            <v>260</v>
          </cell>
          <cell r="J65">
            <v>2.6222894604135148E-2</v>
          </cell>
          <cell r="K65">
            <v>2.737994945240101E-2</v>
          </cell>
          <cell r="L65">
            <v>778</v>
          </cell>
          <cell r="M65">
            <v>2.6251855850992038E-2</v>
          </cell>
          <cell r="N65">
            <v>0</v>
          </cell>
          <cell r="P65">
            <v>804</v>
          </cell>
          <cell r="Q65">
            <v>2.6292553713332681E-2</v>
          </cell>
          <cell r="R65">
            <v>0</v>
          </cell>
          <cell r="T65">
            <v>804</v>
          </cell>
          <cell r="U65">
            <v>2.6292553713332681E-2</v>
          </cell>
          <cell r="V65">
            <v>0</v>
          </cell>
        </row>
        <row r="66">
          <cell r="A66" t="str">
            <v>TOTAL PATIENT DAYS</v>
          </cell>
          <cell r="B66">
            <v>0</v>
          </cell>
          <cell r="C66">
            <v>32994</v>
          </cell>
          <cell r="D66">
            <v>1</v>
          </cell>
          <cell r="F66">
            <v>33836</v>
          </cell>
          <cell r="G66">
            <v>0.99999999999999978</v>
          </cell>
          <cell r="I66">
            <v>9915</v>
          </cell>
          <cell r="J66">
            <v>1</v>
          </cell>
          <cell r="K66">
            <v>0</v>
          </cell>
          <cell r="L66">
            <v>29636</v>
          </cell>
          <cell r="M66">
            <v>0.99999999999999978</v>
          </cell>
          <cell r="N66">
            <v>0</v>
          </cell>
          <cell r="P66">
            <v>30579</v>
          </cell>
          <cell r="Q66">
            <v>1</v>
          </cell>
          <cell r="R66">
            <v>0</v>
          </cell>
          <cell r="T66">
            <v>30579</v>
          </cell>
          <cell r="U66">
            <v>1</v>
          </cell>
          <cell r="V66">
            <v>0</v>
          </cell>
        </row>
        <row r="67">
          <cell r="A67">
            <v>0</v>
          </cell>
          <cell r="B67">
            <v>0</v>
          </cell>
          <cell r="D67">
            <v>0</v>
          </cell>
          <cell r="G67">
            <v>0</v>
          </cell>
          <cell r="J67">
            <v>0</v>
          </cell>
          <cell r="L67">
            <v>0</v>
          </cell>
          <cell r="M67">
            <v>0</v>
          </cell>
          <cell r="N67">
            <v>0</v>
          </cell>
          <cell r="P67">
            <v>0</v>
          </cell>
          <cell r="Q67">
            <v>0</v>
          </cell>
          <cell r="R67">
            <v>0</v>
          </cell>
          <cell r="T67">
            <v>0</v>
          </cell>
          <cell r="U67">
            <v>0</v>
          </cell>
          <cell r="V67">
            <v>0</v>
          </cell>
        </row>
        <row r="68">
          <cell r="A68" t="str">
            <v xml:space="preserve">DISCHARGES BY PAYOR </v>
          </cell>
          <cell r="B68">
            <v>0</v>
          </cell>
          <cell r="D68">
            <v>0</v>
          </cell>
          <cell r="G68">
            <v>0</v>
          </cell>
          <cell r="J68">
            <v>0</v>
          </cell>
          <cell r="M68">
            <v>0</v>
          </cell>
          <cell r="N68">
            <v>0</v>
          </cell>
          <cell r="Q68">
            <v>0</v>
          </cell>
          <cell r="R68">
            <v>0</v>
          </cell>
          <cell r="T68">
            <v>0</v>
          </cell>
          <cell r="U68">
            <v>0</v>
          </cell>
          <cell r="V68">
            <v>0</v>
          </cell>
        </row>
        <row r="69">
          <cell r="A69" t="str">
            <v>Medicare IP DRG Discharges</v>
          </cell>
          <cell r="B69">
            <v>0</v>
          </cell>
          <cell r="C69">
            <v>3293</v>
          </cell>
          <cell r="D69">
            <v>0.46862103315781983</v>
          </cell>
          <cell r="F69">
            <v>3095</v>
          </cell>
          <cell r="G69">
            <v>0.4523531131248173</v>
          </cell>
          <cell r="I69">
            <v>1013</v>
          </cell>
          <cell r="J69">
            <v>0.46639042357274402</v>
          </cell>
          <cell r="K69">
            <v>0</v>
          </cell>
          <cell r="L69">
            <v>2884</v>
          </cell>
          <cell r="M69">
            <v>0.46644023936600354</v>
          </cell>
          <cell r="N69">
            <v>64</v>
          </cell>
          <cell r="O69">
            <v>0</v>
          </cell>
          <cell r="P69">
            <v>2994</v>
          </cell>
          <cell r="Q69">
            <v>0.47659980897803245</v>
          </cell>
          <cell r="R69">
            <v>0</v>
          </cell>
          <cell r="T69">
            <v>2994</v>
          </cell>
          <cell r="U69">
            <v>0.47659980897803245</v>
          </cell>
          <cell r="V69">
            <v>0</v>
          </cell>
        </row>
        <row r="70">
          <cell r="A70" t="str">
            <v>Medicare Rehab Discharges</v>
          </cell>
          <cell r="B70">
            <v>0</v>
          </cell>
          <cell r="C70">
            <v>0</v>
          </cell>
          <cell r="D70">
            <v>0</v>
          </cell>
          <cell r="F70">
            <v>147</v>
          </cell>
          <cell r="G70">
            <v>2.1484945922244959E-2</v>
          </cell>
          <cell r="I70">
            <v>0</v>
          </cell>
          <cell r="J70">
            <v>0</v>
          </cell>
          <cell r="K70">
            <v>0</v>
          </cell>
          <cell r="L70">
            <v>0</v>
          </cell>
          <cell r="M70">
            <v>0</v>
          </cell>
          <cell r="N70">
            <v>0</v>
          </cell>
          <cell r="O70">
            <v>0</v>
          </cell>
          <cell r="P70">
            <v>0</v>
          </cell>
          <cell r="Q70">
            <v>0</v>
          </cell>
          <cell r="R70">
            <v>0</v>
          </cell>
          <cell r="T70">
            <v>0</v>
          </cell>
          <cell r="U70">
            <v>0</v>
          </cell>
          <cell r="V70">
            <v>0</v>
          </cell>
        </row>
        <row r="71">
          <cell r="A71" t="str">
            <v>Medicare Psych Discharges</v>
          </cell>
          <cell r="B71">
            <v>0</v>
          </cell>
          <cell r="C71">
            <v>157</v>
          </cell>
          <cell r="D71">
            <v>2.2342393624590864E-2</v>
          </cell>
          <cell r="F71">
            <v>148</v>
          </cell>
          <cell r="G71">
            <v>2.1631102016954108E-2</v>
          </cell>
          <cell r="I71">
            <v>54</v>
          </cell>
          <cell r="J71">
            <v>2.4861878453038673E-2</v>
          </cell>
          <cell r="L71">
            <v>154</v>
          </cell>
          <cell r="M71">
            <v>2.4907003072941938E-2</v>
          </cell>
          <cell r="N71">
            <v>0</v>
          </cell>
          <cell r="O71">
            <v>0</v>
          </cell>
          <cell r="P71">
            <v>156</v>
          </cell>
          <cell r="Q71">
            <v>2.4832855778414518E-2</v>
          </cell>
          <cell r="R71">
            <v>0</v>
          </cell>
          <cell r="T71">
            <v>156</v>
          </cell>
          <cell r="U71">
            <v>2.4832855778414518E-2</v>
          </cell>
          <cell r="V71">
            <v>0</v>
          </cell>
        </row>
        <row r="72">
          <cell r="A72" t="str">
            <v>Medicaid DRG Discharges</v>
          </cell>
          <cell r="B72">
            <v>0</v>
          </cell>
          <cell r="C72">
            <v>1255</v>
          </cell>
          <cell r="D72">
            <v>0.17859684075707982</v>
          </cell>
          <cell r="F72">
            <v>1210</v>
          </cell>
          <cell r="G72">
            <v>0.17684887459807075</v>
          </cell>
          <cell r="I72">
            <v>348</v>
          </cell>
          <cell r="J72">
            <v>0.16022099447513813</v>
          </cell>
          <cell r="L72">
            <v>990</v>
          </cell>
          <cell r="M72">
            <v>0.16011644832605532</v>
          </cell>
          <cell r="N72">
            <v>0</v>
          </cell>
          <cell r="P72">
            <v>1007</v>
          </cell>
          <cell r="Q72">
            <v>0.16029926774912448</v>
          </cell>
          <cell r="R72">
            <v>0</v>
          </cell>
          <cell r="T72">
            <v>1007</v>
          </cell>
          <cell r="U72">
            <v>0.16029926774912448</v>
          </cell>
          <cell r="V72">
            <v>0</v>
          </cell>
        </row>
        <row r="73">
          <cell r="A73" t="str">
            <v>Medicaid Rehab Discharges</v>
          </cell>
          <cell r="B73">
            <v>0</v>
          </cell>
          <cell r="C73">
            <v>0</v>
          </cell>
          <cell r="D73">
            <v>0</v>
          </cell>
          <cell r="F73">
            <v>15</v>
          </cell>
          <cell r="G73">
            <v>2.1923414206372407E-3</v>
          </cell>
          <cell r="I73">
            <v>0</v>
          </cell>
          <cell r="J73">
            <v>0</v>
          </cell>
          <cell r="L73">
            <v>0</v>
          </cell>
          <cell r="M73">
            <v>0</v>
          </cell>
          <cell r="N73">
            <v>0</v>
          </cell>
          <cell r="P73">
            <v>0</v>
          </cell>
          <cell r="Q73">
            <v>0</v>
          </cell>
          <cell r="R73">
            <v>0</v>
          </cell>
          <cell r="T73">
            <v>0</v>
          </cell>
          <cell r="U73">
            <v>0</v>
          </cell>
          <cell r="V73">
            <v>0</v>
          </cell>
        </row>
        <row r="74">
          <cell r="A74" t="str">
            <v>Medicaid Psych Discharges</v>
          </cell>
          <cell r="B74">
            <v>0</v>
          </cell>
          <cell r="C74">
            <v>268</v>
          </cell>
          <cell r="D74">
            <v>3.8138608225416253E-2</v>
          </cell>
          <cell r="F74">
            <v>225</v>
          </cell>
          <cell r="G74">
            <v>3.2885121309558611E-2</v>
          </cell>
          <cell r="I74">
            <v>77</v>
          </cell>
          <cell r="J74">
            <v>3.5451197053406998E-2</v>
          </cell>
          <cell r="L74">
            <v>219</v>
          </cell>
          <cell r="M74">
            <v>3.5419699175157693E-2</v>
          </cell>
          <cell r="N74">
            <v>0</v>
          </cell>
          <cell r="P74">
            <v>223</v>
          </cell>
          <cell r="Q74">
            <v>3.5498248965297678E-2</v>
          </cell>
          <cell r="R74">
            <v>0</v>
          </cell>
          <cell r="T74">
            <v>223</v>
          </cell>
          <cell r="U74">
            <v>3.5498248965297678E-2</v>
          </cell>
          <cell r="V74">
            <v>0</v>
          </cell>
        </row>
        <row r="75">
          <cell r="A75" t="str">
            <v>BCBS Discharges</v>
          </cell>
          <cell r="B75">
            <v>0</v>
          </cell>
          <cell r="C75">
            <v>935</v>
          </cell>
          <cell r="D75">
            <v>0.13305820407001565</v>
          </cell>
          <cell r="F75">
            <v>875</v>
          </cell>
          <cell r="G75">
            <v>0.12788658287050569</v>
          </cell>
          <cell r="I75">
            <v>295</v>
          </cell>
          <cell r="J75">
            <v>0.13581952117863719</v>
          </cell>
          <cell r="L75">
            <v>840</v>
          </cell>
          <cell r="M75">
            <v>0.1358563803978651</v>
          </cell>
          <cell r="N75">
            <v>0</v>
          </cell>
          <cell r="P75">
            <v>853</v>
          </cell>
          <cell r="Q75">
            <v>0.13578478191658708</v>
          </cell>
          <cell r="R75">
            <v>0</v>
          </cell>
          <cell r="T75">
            <v>853</v>
          </cell>
          <cell r="U75">
            <v>0.13578478191658708</v>
          </cell>
          <cell r="V75">
            <v>0</v>
          </cell>
        </row>
        <row r="76">
          <cell r="A76" t="str">
            <v>BCBS Psych Discharges</v>
          </cell>
          <cell r="B76">
            <v>0</v>
          </cell>
          <cell r="C76">
            <v>36</v>
          </cell>
          <cell r="D76">
            <v>5.1230966272947202E-3</v>
          </cell>
          <cell r="F76">
            <v>46</v>
          </cell>
          <cell r="G76">
            <v>6.7231803566208713E-3</v>
          </cell>
          <cell r="I76">
            <v>15</v>
          </cell>
          <cell r="J76">
            <v>6.9060773480662981E-3</v>
          </cell>
          <cell r="L76">
            <v>43</v>
          </cell>
          <cell r="M76">
            <v>6.9545528060811906E-3</v>
          </cell>
          <cell r="N76">
            <v>0</v>
          </cell>
          <cell r="P76">
            <v>43</v>
          </cell>
          <cell r="Q76">
            <v>6.8449538363578475E-3</v>
          </cell>
          <cell r="R76">
            <v>0</v>
          </cell>
          <cell r="T76">
            <v>43</v>
          </cell>
          <cell r="U76">
            <v>6.8449538363578475E-3</v>
          </cell>
          <cell r="V76">
            <v>0</v>
          </cell>
        </row>
        <row r="77">
          <cell r="A77" t="str">
            <v>M'care HMO Discharges</v>
          </cell>
          <cell r="B77">
            <v>0</v>
          </cell>
          <cell r="C77">
            <v>158</v>
          </cell>
          <cell r="D77">
            <v>2.2484701864237941E-2</v>
          </cell>
          <cell r="F77">
            <v>207</v>
          </cell>
          <cell r="G77">
            <v>3.0254311604793919E-2</v>
          </cell>
          <cell r="I77">
            <v>72</v>
          </cell>
          <cell r="J77">
            <v>3.3149171270718231E-2</v>
          </cell>
          <cell r="L77">
            <v>205</v>
          </cell>
          <cell r="M77">
            <v>3.3155426168526604E-2</v>
          </cell>
          <cell r="N77">
            <v>0</v>
          </cell>
          <cell r="P77">
            <v>208</v>
          </cell>
          <cell r="Q77">
            <v>3.3110474371219355E-2</v>
          </cell>
          <cell r="R77">
            <v>0</v>
          </cell>
          <cell r="T77">
            <v>208</v>
          </cell>
          <cell r="U77">
            <v>3.3110474371219355E-2</v>
          </cell>
          <cell r="V77">
            <v>0</v>
          </cell>
        </row>
        <row r="78">
          <cell r="A78" t="str">
            <v>Catamount Discharges</v>
          </cell>
          <cell r="B78">
            <v>0</v>
          </cell>
          <cell r="C78">
            <v>42</v>
          </cell>
          <cell r="D78">
            <v>5.9769460651771739E-3</v>
          </cell>
          <cell r="F78">
            <v>56</v>
          </cell>
          <cell r="G78">
            <v>8.1847413037123649E-3</v>
          </cell>
          <cell r="I78">
            <v>36</v>
          </cell>
          <cell r="J78">
            <v>1.6574585635359115E-2</v>
          </cell>
          <cell r="L78">
            <v>102</v>
          </cell>
          <cell r="M78">
            <v>1.6496846191169336E-2</v>
          </cell>
          <cell r="N78">
            <v>0</v>
          </cell>
          <cell r="P78">
            <v>104</v>
          </cell>
          <cell r="Q78">
            <v>1.6555237185609677E-2</v>
          </cell>
          <cell r="R78">
            <v>0</v>
          </cell>
          <cell r="T78">
            <v>104</v>
          </cell>
          <cell r="U78">
            <v>1.6555237185609677E-2</v>
          </cell>
          <cell r="V78">
            <v>0</v>
          </cell>
        </row>
        <row r="79">
          <cell r="A79" t="str">
            <v>Pace VT Discharges</v>
          </cell>
          <cell r="B79">
            <v>0</v>
          </cell>
          <cell r="C79">
            <v>21</v>
          </cell>
          <cell r="D79">
            <v>2.9884730325885869E-3</v>
          </cell>
          <cell r="F79">
            <v>38</v>
          </cell>
          <cell r="G79">
            <v>5.553931598947676E-3</v>
          </cell>
          <cell r="I79">
            <v>22</v>
          </cell>
          <cell r="J79">
            <v>1.0128913443830571E-2</v>
          </cell>
          <cell r="L79">
            <v>63</v>
          </cell>
          <cell r="M79">
            <v>1.0189228529839884E-2</v>
          </cell>
          <cell r="N79">
            <v>-64</v>
          </cell>
          <cell r="P79">
            <v>0</v>
          </cell>
          <cell r="Q79">
            <v>0</v>
          </cell>
          <cell r="R79">
            <v>0</v>
          </cell>
          <cell r="T79">
            <v>0</v>
          </cell>
          <cell r="U79">
            <v>0</v>
          </cell>
          <cell r="V79">
            <v>0</v>
          </cell>
        </row>
        <row r="80">
          <cell r="A80" t="str">
            <v>Commercial Discharges</v>
          </cell>
          <cell r="B80">
            <v>0</v>
          </cell>
          <cell r="C80">
            <v>543</v>
          </cell>
          <cell r="D80">
            <v>7.7273374128362035E-2</v>
          </cell>
          <cell r="F80">
            <v>494</v>
          </cell>
          <cell r="G80">
            <v>7.2201110786319786E-2</v>
          </cell>
          <cell r="I80">
            <v>170</v>
          </cell>
          <cell r="J80">
            <v>7.8268876611418042E-2</v>
          </cell>
          <cell r="L80">
            <v>484</v>
          </cell>
          <cell r="M80">
            <v>7.8279152514960371E-2</v>
          </cell>
          <cell r="N80">
            <v>0</v>
          </cell>
          <cell r="P80">
            <v>492</v>
          </cell>
          <cell r="Q80">
            <v>7.8319006685768869E-2</v>
          </cell>
          <cell r="R80">
            <v>0</v>
          </cell>
          <cell r="T80">
            <v>492</v>
          </cell>
          <cell r="U80">
            <v>7.8319006685768869E-2</v>
          </cell>
          <cell r="V80">
            <v>0</v>
          </cell>
        </row>
        <row r="81">
          <cell r="A81" t="str">
            <v>Workers Comp Discharges</v>
          </cell>
          <cell r="B81">
            <v>0</v>
          </cell>
          <cell r="C81">
            <v>15</v>
          </cell>
          <cell r="D81">
            <v>2.1346235947061333E-3</v>
          </cell>
          <cell r="F81">
            <v>21</v>
          </cell>
          <cell r="G81">
            <v>3.0692779888921366E-3</v>
          </cell>
          <cell r="I81">
            <v>5</v>
          </cell>
          <cell r="J81">
            <v>2.3020257826887663E-3</v>
          </cell>
          <cell r="L81">
            <v>14</v>
          </cell>
          <cell r="M81">
            <v>2.2642730066310852E-3</v>
          </cell>
          <cell r="N81">
            <v>0</v>
          </cell>
          <cell r="P81">
            <v>14</v>
          </cell>
          <cell r="Q81">
            <v>2.2285896211397642E-3</v>
          </cell>
          <cell r="R81">
            <v>0</v>
          </cell>
          <cell r="T81">
            <v>14</v>
          </cell>
          <cell r="U81">
            <v>2.2285896211397642E-3</v>
          </cell>
          <cell r="V81">
            <v>0</v>
          </cell>
        </row>
        <row r="82">
          <cell r="A82" t="str">
            <v>Selfpay Discharges</v>
          </cell>
          <cell r="B82">
            <v>0</v>
          </cell>
          <cell r="C82">
            <v>304</v>
          </cell>
          <cell r="D82">
            <v>4.3261704852710969E-2</v>
          </cell>
          <cell r="F82">
            <v>265</v>
          </cell>
          <cell r="G82">
            <v>3.8731365097924582E-2</v>
          </cell>
          <cell r="I82">
            <v>65</v>
          </cell>
          <cell r="J82">
            <v>2.9926335174953959E-2</v>
          </cell>
          <cell r="L82">
            <v>185</v>
          </cell>
          <cell r="M82">
            <v>2.9920750444767913E-2</v>
          </cell>
          <cell r="N82">
            <v>0</v>
          </cell>
          <cell r="P82">
            <v>188</v>
          </cell>
          <cell r="Q82">
            <v>2.9926774912448266E-2</v>
          </cell>
          <cell r="R82">
            <v>0</v>
          </cell>
          <cell r="T82">
            <v>188</v>
          </cell>
          <cell r="U82">
            <v>2.9926774912448266E-2</v>
          </cell>
          <cell r="V82">
            <v>0</v>
          </cell>
        </row>
        <row r="83">
          <cell r="A83" t="str">
            <v>TOTAL DISCHARGES</v>
          </cell>
          <cell r="B83">
            <v>0</v>
          </cell>
          <cell r="C83">
            <v>7027</v>
          </cell>
          <cell r="D83">
            <v>0.99999999999999989</v>
          </cell>
          <cell r="E83">
            <v>0</v>
          </cell>
          <cell r="F83">
            <v>6842</v>
          </cell>
          <cell r="G83">
            <v>1</v>
          </cell>
          <cell r="H83">
            <v>0</v>
          </cell>
          <cell r="I83">
            <v>2172</v>
          </cell>
          <cell r="J83">
            <v>0.99999999999999989</v>
          </cell>
          <cell r="K83">
            <v>0</v>
          </cell>
          <cell r="L83">
            <v>6183</v>
          </cell>
          <cell r="M83">
            <v>0.99999999999999989</v>
          </cell>
          <cell r="N83">
            <v>0</v>
          </cell>
          <cell r="P83">
            <v>6282</v>
          </cell>
          <cell r="Q83">
            <v>1</v>
          </cell>
          <cell r="R83">
            <v>0</v>
          </cell>
          <cell r="T83">
            <v>6282</v>
          </cell>
          <cell r="U83">
            <v>1</v>
          </cell>
          <cell r="V83">
            <v>0</v>
          </cell>
        </row>
        <row r="84">
          <cell r="A84">
            <v>0</v>
          </cell>
          <cell r="B84">
            <v>0</v>
          </cell>
          <cell r="C84">
            <v>0</v>
          </cell>
          <cell r="D84">
            <v>0</v>
          </cell>
          <cell r="E84">
            <v>0</v>
          </cell>
          <cell r="F84">
            <v>0</v>
          </cell>
          <cell r="G84">
            <v>0</v>
          </cell>
          <cell r="H84">
            <v>0</v>
          </cell>
          <cell r="I84">
            <v>0</v>
          </cell>
          <cell r="J84">
            <v>0</v>
          </cell>
          <cell r="K84">
            <v>0</v>
          </cell>
          <cell r="L84">
            <v>0</v>
          </cell>
          <cell r="M84">
            <v>0</v>
          </cell>
          <cell r="N84">
            <v>0</v>
          </cell>
          <cell r="P84">
            <v>0</v>
          </cell>
          <cell r="Q84">
            <v>0</v>
          </cell>
          <cell r="R84">
            <v>0</v>
          </cell>
          <cell r="T84">
            <v>0</v>
          </cell>
          <cell r="U84">
            <v>0</v>
          </cell>
          <cell r="V84">
            <v>0</v>
          </cell>
        </row>
        <row r="85">
          <cell r="A85" t="str">
            <v>Medicare Swing Bed Discharges</v>
          </cell>
          <cell r="B85">
            <v>0</v>
          </cell>
          <cell r="C85">
            <v>26</v>
          </cell>
          <cell r="D85">
            <v>3.7000142308239647E-3</v>
          </cell>
          <cell r="E85">
            <v>0</v>
          </cell>
          <cell r="F85">
            <v>29</v>
          </cell>
          <cell r="G85">
            <v>4.2385267465653315E-3</v>
          </cell>
          <cell r="H85">
            <v>0</v>
          </cell>
          <cell r="I85">
            <v>7</v>
          </cell>
          <cell r="J85">
            <v>3.2228360957642726E-3</v>
          </cell>
          <cell r="K85">
            <v>0</v>
          </cell>
          <cell r="L85">
            <v>29.866666666666667</v>
          </cell>
          <cell r="M85">
            <v>4.8304490808129819E-3</v>
          </cell>
          <cell r="N85">
            <v>0</v>
          </cell>
          <cell r="P85">
            <v>29.866666666666667</v>
          </cell>
          <cell r="Q85">
            <v>4.7543245250981645E-3</v>
          </cell>
          <cell r="R85">
            <v>0</v>
          </cell>
          <cell r="T85">
            <v>29.866666666666667</v>
          </cell>
          <cell r="U85">
            <v>4.7543245250981645E-3</v>
          </cell>
        </row>
        <row r="86">
          <cell r="A86">
            <v>0</v>
          </cell>
          <cell r="B86">
            <v>0</v>
          </cell>
          <cell r="C86">
            <v>0</v>
          </cell>
          <cell r="D86">
            <v>0</v>
          </cell>
          <cell r="E86">
            <v>0</v>
          </cell>
          <cell r="F86">
            <v>0</v>
          </cell>
          <cell r="G86">
            <v>0</v>
          </cell>
          <cell r="H86">
            <v>0</v>
          </cell>
          <cell r="I86">
            <v>0</v>
          </cell>
          <cell r="J86">
            <v>0</v>
          </cell>
          <cell r="K86">
            <v>0</v>
          </cell>
          <cell r="L86">
            <v>0</v>
          </cell>
          <cell r="M86">
            <v>0</v>
          </cell>
          <cell r="N86">
            <v>0</v>
          </cell>
          <cell r="Q86">
            <v>0</v>
          </cell>
          <cell r="R86">
            <v>0</v>
          </cell>
          <cell r="U86">
            <v>0</v>
          </cell>
          <cell r="V86">
            <v>0</v>
          </cell>
        </row>
        <row r="87">
          <cell r="A87" t="str">
            <v>AVERAGE LENGTH OF STAY</v>
          </cell>
          <cell r="B87">
            <v>0</v>
          </cell>
          <cell r="C87">
            <v>0</v>
          </cell>
          <cell r="D87">
            <v>0</v>
          </cell>
          <cell r="E87">
            <v>0</v>
          </cell>
          <cell r="F87">
            <v>0</v>
          </cell>
          <cell r="G87">
            <v>0</v>
          </cell>
          <cell r="H87">
            <v>0</v>
          </cell>
          <cell r="I87">
            <v>0</v>
          </cell>
          <cell r="J87">
            <v>0</v>
          </cell>
          <cell r="K87">
            <v>0</v>
          </cell>
          <cell r="L87">
            <v>0</v>
          </cell>
        </row>
        <row r="88">
          <cell r="A88" t="str">
            <v>Medicare IP DRG</v>
          </cell>
          <cell r="B88">
            <v>0</v>
          </cell>
          <cell r="C88">
            <v>4.4479198299423022</v>
          </cell>
          <cell r="D88">
            <v>0</v>
          </cell>
          <cell r="E88">
            <v>0</v>
          </cell>
          <cell r="F88">
            <v>4.5386106623586429</v>
          </cell>
          <cell r="G88">
            <v>0</v>
          </cell>
          <cell r="H88">
            <v>0</v>
          </cell>
          <cell r="I88">
            <v>4.4106614017768999</v>
          </cell>
          <cell r="J88">
            <v>0</v>
          </cell>
          <cell r="K88">
            <v>0</v>
          </cell>
          <cell r="L88">
            <v>4.6348821081830787</v>
          </cell>
          <cell r="P88">
            <v>4.8410153640614562</v>
          </cell>
          <cell r="T88">
            <v>4.8410153640614562</v>
          </cell>
        </row>
        <row r="89">
          <cell r="A89" t="str">
            <v>Medicare Rehab</v>
          </cell>
          <cell r="B89">
            <v>0</v>
          </cell>
          <cell r="C89">
            <v>0</v>
          </cell>
          <cell r="D89">
            <v>0</v>
          </cell>
          <cell r="E89">
            <v>0</v>
          </cell>
          <cell r="F89">
            <v>13.36734693877551</v>
          </cell>
          <cell r="G89">
            <v>0</v>
          </cell>
          <cell r="H89">
            <v>0</v>
          </cell>
          <cell r="I89">
            <v>0</v>
          </cell>
          <cell r="J89">
            <v>0</v>
          </cell>
          <cell r="K89">
            <v>0</v>
          </cell>
          <cell r="L89">
            <v>0</v>
          </cell>
          <cell r="P89">
            <v>0</v>
          </cell>
          <cell r="T89">
            <v>0</v>
          </cell>
        </row>
        <row r="90">
          <cell r="A90" t="str">
            <v>Medicare Psych</v>
          </cell>
          <cell r="B90">
            <v>0</v>
          </cell>
          <cell r="C90">
            <v>15.694267515923567</v>
          </cell>
          <cell r="D90">
            <v>0</v>
          </cell>
          <cell r="E90">
            <v>0</v>
          </cell>
          <cell r="F90">
            <v>17.70945945945946</v>
          </cell>
          <cell r="G90">
            <v>0</v>
          </cell>
          <cell r="H90">
            <v>0</v>
          </cell>
          <cell r="I90">
            <v>17.092592592592592</v>
          </cell>
          <cell r="J90">
            <v>0</v>
          </cell>
          <cell r="K90">
            <v>0</v>
          </cell>
          <cell r="L90">
            <v>17.928571428571427</v>
          </cell>
          <cell r="P90">
            <v>18.28846153846154</v>
          </cell>
          <cell r="T90">
            <v>18.28846153846154</v>
          </cell>
        </row>
        <row r="91">
          <cell r="A91" t="str">
            <v>Medicaid DRG</v>
          </cell>
          <cell r="B91">
            <v>0</v>
          </cell>
          <cell r="C91">
            <v>3.0262948207171316</v>
          </cell>
          <cell r="D91">
            <v>0</v>
          </cell>
          <cell r="E91">
            <v>0</v>
          </cell>
          <cell r="F91">
            <v>3.0768595041322313</v>
          </cell>
          <cell r="G91">
            <v>0</v>
          </cell>
          <cell r="H91">
            <v>0</v>
          </cell>
          <cell r="I91">
            <v>3.1637931034482758</v>
          </cell>
          <cell r="J91">
            <v>0</v>
          </cell>
          <cell r="K91">
            <v>0</v>
          </cell>
          <cell r="L91">
            <v>3.3272727272727272</v>
          </cell>
          <cell r="P91">
            <v>3.3793445878848063</v>
          </cell>
          <cell r="T91">
            <v>3.3793445878848063</v>
          </cell>
        </row>
        <row r="92">
          <cell r="A92" t="str">
            <v>Medicaid Rehab</v>
          </cell>
          <cell r="B92">
            <v>0</v>
          </cell>
          <cell r="C92">
            <v>0</v>
          </cell>
          <cell r="D92">
            <v>0</v>
          </cell>
          <cell r="E92">
            <v>0</v>
          </cell>
          <cell r="F92">
            <v>14.533333333333333</v>
          </cell>
          <cell r="G92">
            <v>0</v>
          </cell>
          <cell r="H92">
            <v>0</v>
          </cell>
          <cell r="I92">
            <v>0</v>
          </cell>
          <cell r="J92">
            <v>0</v>
          </cell>
          <cell r="K92">
            <v>0</v>
          </cell>
          <cell r="L92">
            <v>0</v>
          </cell>
          <cell r="P92">
            <v>0</v>
          </cell>
          <cell r="T92">
            <v>0</v>
          </cell>
        </row>
        <row r="93">
          <cell r="A93" t="str">
            <v>Medicaid Psych</v>
          </cell>
          <cell r="B93">
            <v>0</v>
          </cell>
          <cell r="C93">
            <v>8.16044776119403</v>
          </cell>
          <cell r="D93">
            <v>0</v>
          </cell>
          <cell r="E93">
            <v>0</v>
          </cell>
          <cell r="F93">
            <v>7.7022222222222219</v>
          </cell>
          <cell r="G93">
            <v>0</v>
          </cell>
          <cell r="H93">
            <v>0</v>
          </cell>
          <cell r="I93">
            <v>8.3376623376623371</v>
          </cell>
          <cell r="J93">
            <v>0</v>
          </cell>
          <cell r="K93">
            <v>0</v>
          </cell>
          <cell r="L93">
            <v>8.7716894977168955</v>
          </cell>
          <cell r="P93">
            <v>8.896860986547086</v>
          </cell>
          <cell r="T93">
            <v>8.896860986547086</v>
          </cell>
        </row>
        <row r="94">
          <cell r="A94" t="str">
            <v>Blue Cross</v>
          </cell>
          <cell r="B94">
            <v>0</v>
          </cell>
          <cell r="C94">
            <v>3.635427394438723</v>
          </cell>
          <cell r="D94">
            <v>0</v>
          </cell>
          <cell r="E94">
            <v>0</v>
          </cell>
          <cell r="F94">
            <v>3.4158523344191098</v>
          </cell>
          <cell r="G94">
            <v>0</v>
          </cell>
          <cell r="H94">
            <v>0</v>
          </cell>
          <cell r="I94">
            <v>3.1129032258064515</v>
          </cell>
          <cell r="J94">
            <v>0</v>
          </cell>
          <cell r="K94">
            <v>0</v>
          </cell>
          <cell r="L94">
            <v>3.2695356738391848</v>
          </cell>
          <cell r="P94">
            <v>3.3292410714285716</v>
          </cell>
          <cell r="T94">
            <v>3.3292410714285716</v>
          </cell>
        </row>
        <row r="95">
          <cell r="A95" t="str">
            <v>M'care HMO</v>
          </cell>
          <cell r="B95">
            <v>0</v>
          </cell>
          <cell r="C95">
            <v>6.962025316455696</v>
          </cell>
          <cell r="D95">
            <v>0</v>
          </cell>
          <cell r="E95">
            <v>0</v>
          </cell>
          <cell r="F95">
            <v>5.5797101449275361</v>
          </cell>
          <cell r="G95">
            <v>0</v>
          </cell>
          <cell r="H95">
            <v>0</v>
          </cell>
          <cell r="I95">
            <v>3.8888888888888888</v>
          </cell>
          <cell r="J95">
            <v>0</v>
          </cell>
          <cell r="K95">
            <v>0</v>
          </cell>
          <cell r="L95">
            <v>4.0878048780487806</v>
          </cell>
          <cell r="P95">
            <v>4.1634615384615383</v>
          </cell>
          <cell r="T95">
            <v>4.1634615384615383</v>
          </cell>
        </row>
        <row r="96">
          <cell r="A96" t="str">
            <v>Catamount</v>
          </cell>
          <cell r="B96">
            <v>0</v>
          </cell>
          <cell r="C96">
            <v>4.4047619047619051</v>
          </cell>
          <cell r="D96">
            <v>0</v>
          </cell>
          <cell r="E96">
            <v>0</v>
          </cell>
          <cell r="F96">
            <v>4.4464285714285712</v>
          </cell>
          <cell r="G96">
            <v>0</v>
          </cell>
          <cell r="H96">
            <v>0</v>
          </cell>
          <cell r="I96">
            <v>4.0277777777777777</v>
          </cell>
          <cell r="J96">
            <v>0</v>
          </cell>
          <cell r="K96">
            <v>0</v>
          </cell>
          <cell r="L96">
            <v>4.2549019607843137</v>
          </cell>
          <cell r="P96">
            <v>4.3076923076923075</v>
          </cell>
          <cell r="T96">
            <v>4.3076923076923075</v>
          </cell>
        </row>
        <row r="97">
          <cell r="A97" t="str">
            <v>Pace VT</v>
          </cell>
          <cell r="B97">
            <v>0</v>
          </cell>
          <cell r="C97">
            <v>3.4285714285714284</v>
          </cell>
          <cell r="D97">
            <v>0</v>
          </cell>
          <cell r="E97">
            <v>0</v>
          </cell>
          <cell r="F97">
            <v>5.8684210526315788</v>
          </cell>
          <cell r="G97">
            <v>0</v>
          </cell>
          <cell r="H97">
            <v>0</v>
          </cell>
          <cell r="I97">
            <v>10.045454545454545</v>
          </cell>
          <cell r="J97">
            <v>0</v>
          </cell>
          <cell r="K97">
            <v>0</v>
          </cell>
          <cell r="L97">
            <v>10.492063492063492</v>
          </cell>
          <cell r="P97">
            <v>0</v>
          </cell>
          <cell r="T97">
            <v>0</v>
          </cell>
        </row>
        <row r="98">
          <cell r="A98" t="str">
            <v>Commercial</v>
          </cell>
          <cell r="B98">
            <v>0</v>
          </cell>
          <cell r="C98">
            <v>3.8213627992633517</v>
          </cell>
          <cell r="D98">
            <v>0</v>
          </cell>
          <cell r="E98">
            <v>0</v>
          </cell>
          <cell r="F98">
            <v>3.2246963562753037</v>
          </cell>
          <cell r="G98">
            <v>0</v>
          </cell>
          <cell r="H98">
            <v>0</v>
          </cell>
          <cell r="I98">
            <v>2.835294117647059</v>
          </cell>
          <cell r="J98">
            <v>0</v>
          </cell>
          <cell r="K98">
            <v>0</v>
          </cell>
          <cell r="L98">
            <v>2.9793388429752068</v>
          </cell>
          <cell r="P98">
            <v>3.0284552845528454</v>
          </cell>
          <cell r="T98">
            <v>3.0284552845528454</v>
          </cell>
        </row>
        <row r="99">
          <cell r="A99" t="str">
            <v>Workers Comp</v>
          </cell>
          <cell r="B99">
            <v>0</v>
          </cell>
          <cell r="C99">
            <v>2.6</v>
          </cell>
          <cell r="D99">
            <v>0</v>
          </cell>
          <cell r="E99">
            <v>0</v>
          </cell>
          <cell r="F99">
            <v>2.3333333333333335</v>
          </cell>
          <cell r="G99">
            <v>0</v>
          </cell>
          <cell r="H99">
            <v>0</v>
          </cell>
          <cell r="I99">
            <v>1.8</v>
          </cell>
          <cell r="J99">
            <v>0</v>
          </cell>
          <cell r="K99">
            <v>0</v>
          </cell>
          <cell r="L99">
            <v>1.9285714285714286</v>
          </cell>
          <cell r="P99">
            <v>2</v>
          </cell>
          <cell r="T99">
            <v>2</v>
          </cell>
        </row>
        <row r="100">
          <cell r="A100" t="str">
            <v>Self Pay</v>
          </cell>
          <cell r="B100">
            <v>0</v>
          </cell>
          <cell r="C100">
            <v>5.0986842105263159</v>
          </cell>
          <cell r="D100">
            <v>0</v>
          </cell>
          <cell r="E100">
            <v>0</v>
          </cell>
          <cell r="F100">
            <v>4.5396226415094336</v>
          </cell>
          <cell r="G100">
            <v>0</v>
          </cell>
          <cell r="H100">
            <v>0</v>
          </cell>
          <cell r="I100">
            <v>4</v>
          </cell>
          <cell r="J100">
            <v>0</v>
          </cell>
          <cell r="K100">
            <v>0</v>
          </cell>
          <cell r="L100">
            <v>4.2054054054054051</v>
          </cell>
          <cell r="P100">
            <v>4.2765957446808507</v>
          </cell>
          <cell r="T100">
            <v>4.2765957446808507</v>
          </cell>
        </row>
        <row r="101">
          <cell r="A101" t="str">
            <v>Overall ALOS (exc swing + Level II)</v>
          </cell>
          <cell r="B101">
            <v>0</v>
          </cell>
          <cell r="C101">
            <v>4.5036288601110002</v>
          </cell>
          <cell r="D101">
            <v>0</v>
          </cell>
          <cell r="E101">
            <v>0</v>
          </cell>
          <cell r="F101">
            <v>4.6660333235895939</v>
          </cell>
          <cell r="G101">
            <v>0</v>
          </cell>
          <cell r="H101">
            <v>0</v>
          </cell>
          <cell r="I101">
            <v>4.3720073664825048</v>
          </cell>
          <cell r="J101">
            <v>0</v>
          </cell>
          <cell r="K101">
            <v>0</v>
          </cell>
          <cell r="L101">
            <v>4.5948568655992235</v>
          </cell>
          <cell r="P101">
            <v>4.6725565106653928</v>
          </cell>
          <cell r="T101">
            <v>4.6725565106653928</v>
          </cell>
        </row>
        <row r="102">
          <cell r="A102" t="str">
            <v>Swing Bed ALOS</v>
          </cell>
          <cell r="B102">
            <v>0</v>
          </cell>
          <cell r="C102">
            <v>7.4230769230769234</v>
          </cell>
          <cell r="D102">
            <v>0</v>
          </cell>
          <cell r="E102">
            <v>0</v>
          </cell>
          <cell r="F102">
            <v>14.896551724137931</v>
          </cell>
          <cell r="G102">
            <v>0</v>
          </cell>
          <cell r="H102">
            <v>0</v>
          </cell>
          <cell r="I102">
            <v>10.142857142857142</v>
          </cell>
          <cell r="J102">
            <v>0</v>
          </cell>
          <cell r="K102">
            <v>0</v>
          </cell>
          <cell r="L102">
            <v>7.5</v>
          </cell>
          <cell r="M102">
            <v>0</v>
          </cell>
          <cell r="N102">
            <v>0</v>
          </cell>
          <cell r="O102">
            <v>0</v>
          </cell>
          <cell r="P102">
            <v>7.5</v>
          </cell>
          <cell r="Q102">
            <v>0</v>
          </cell>
          <cell r="R102">
            <v>0</v>
          </cell>
          <cell r="S102">
            <v>0</v>
          </cell>
          <cell r="T102">
            <v>7.5</v>
          </cell>
        </row>
        <row r="103">
          <cell r="A103">
            <v>0</v>
          </cell>
          <cell r="B103">
            <v>0</v>
          </cell>
          <cell r="C103">
            <v>0</v>
          </cell>
          <cell r="D103">
            <v>0</v>
          </cell>
          <cell r="E103">
            <v>0</v>
          </cell>
          <cell r="F103">
            <v>0</v>
          </cell>
          <cell r="G103">
            <v>0</v>
          </cell>
          <cell r="H103">
            <v>0</v>
          </cell>
          <cell r="I103">
            <v>0</v>
          </cell>
          <cell r="J103">
            <v>0</v>
          </cell>
          <cell r="K103">
            <v>0</v>
          </cell>
          <cell r="L103">
            <v>0</v>
          </cell>
          <cell r="P103">
            <v>0</v>
          </cell>
        </row>
        <row r="104">
          <cell r="A104" t="str">
            <v>REVENUE PER DISCHARGE</v>
          </cell>
          <cell r="B104">
            <v>0</v>
          </cell>
          <cell r="C104">
            <v>0</v>
          </cell>
          <cell r="D104">
            <v>0</v>
          </cell>
          <cell r="E104">
            <v>0</v>
          </cell>
          <cell r="F104">
            <v>0</v>
          </cell>
          <cell r="G104">
            <v>0</v>
          </cell>
          <cell r="H104">
            <v>0</v>
          </cell>
          <cell r="I104">
            <v>0</v>
          </cell>
          <cell r="J104">
            <v>0</v>
          </cell>
          <cell r="K104">
            <v>0</v>
          </cell>
          <cell r="L104">
            <v>0</v>
          </cell>
          <cell r="P104">
            <v>0</v>
          </cell>
          <cell r="U104">
            <v>0</v>
          </cell>
          <cell r="V104">
            <v>0</v>
          </cell>
        </row>
        <row r="105">
          <cell r="A105" t="str">
            <v>Medicare IP</v>
          </cell>
          <cell r="B105">
            <v>0</v>
          </cell>
          <cell r="C105">
            <v>25534.905557242637</v>
          </cell>
          <cell r="D105">
            <v>0</v>
          </cell>
          <cell r="E105">
            <v>0</v>
          </cell>
          <cell r="F105">
            <v>23190.084497576736</v>
          </cell>
          <cell r="G105">
            <v>-9.1828068618049916E-2</v>
          </cell>
          <cell r="H105">
            <v>0</v>
          </cell>
          <cell r="I105">
            <v>24766.028627838106</v>
          </cell>
          <cell r="J105">
            <v>6.7957670892749442E-2</v>
          </cell>
          <cell r="K105">
            <v>0</v>
          </cell>
          <cell r="L105">
            <v>26457.462951235877</v>
          </cell>
          <cell r="M105">
            <v>6.8296550440732517E-2</v>
          </cell>
          <cell r="O105">
            <v>0</v>
          </cell>
          <cell r="P105">
            <v>26579.77353261079</v>
          </cell>
          <cell r="Q105">
            <v>4.6229142076224701E-3</v>
          </cell>
          <cell r="R105">
            <v>0</v>
          </cell>
          <cell r="S105">
            <v>0</v>
          </cell>
          <cell r="T105">
            <v>27688.378423513695</v>
          </cell>
          <cell r="U105">
            <v>4.1708590539447407E-2</v>
          </cell>
          <cell r="V105">
            <v>0</v>
          </cell>
        </row>
        <row r="106">
          <cell r="A106" t="str">
            <v>Medicare Rehab</v>
          </cell>
          <cell r="B106">
            <v>0</v>
          </cell>
          <cell r="C106">
            <v>0</v>
          </cell>
          <cell r="D106">
            <v>0</v>
          </cell>
          <cell r="E106">
            <v>0</v>
          </cell>
          <cell r="F106">
            <v>36029.249999999978</v>
          </cell>
          <cell r="G106">
            <v>0</v>
          </cell>
          <cell r="H106">
            <v>0</v>
          </cell>
          <cell r="I106">
            <v>0</v>
          </cell>
          <cell r="J106">
            <v>-1</v>
          </cell>
          <cell r="K106">
            <v>0</v>
          </cell>
          <cell r="L106">
            <v>0</v>
          </cell>
          <cell r="M106">
            <v>0</v>
          </cell>
          <cell r="O106">
            <v>0</v>
          </cell>
          <cell r="P106">
            <v>0</v>
          </cell>
          <cell r="Q106" t="e">
            <v>#DIV/0!</v>
          </cell>
          <cell r="R106">
            <v>0</v>
          </cell>
          <cell r="S106">
            <v>0</v>
          </cell>
          <cell r="T106">
            <v>0</v>
          </cell>
          <cell r="U106" t="e">
            <v>#DIV/0!</v>
          </cell>
          <cell r="V106">
            <v>0</v>
          </cell>
        </row>
        <row r="107">
          <cell r="A107" t="str">
            <v>Medicare Psych</v>
          </cell>
          <cell r="B107">
            <v>0</v>
          </cell>
          <cell r="C107">
            <v>27148.108280254775</v>
          </cell>
          <cell r="D107">
            <v>0</v>
          </cell>
          <cell r="E107">
            <v>0</v>
          </cell>
          <cell r="F107">
            <v>31457.312229729741</v>
          </cell>
          <cell r="G107">
            <v>0.15872943724071981</v>
          </cell>
          <cell r="H107">
            <v>0</v>
          </cell>
          <cell r="I107">
            <v>31553.925925925927</v>
          </cell>
          <cell r="J107">
            <v>3.071263542499278E-3</v>
          </cell>
          <cell r="K107">
            <v>0</v>
          </cell>
          <cell r="L107">
            <v>33651.472874633517</v>
          </cell>
          <cell r="M107">
            <v>6.6474991214458171E-2</v>
          </cell>
          <cell r="O107">
            <v>0</v>
          </cell>
          <cell r="P107">
            <v>33608.847953740376</v>
          </cell>
          <cell r="Q107">
            <v>-1.2666584030938818E-3</v>
          </cell>
          <cell r="R107">
            <v>0</v>
          </cell>
          <cell r="S107">
            <v>0</v>
          </cell>
          <cell r="T107">
            <v>35010.628205128203</v>
          </cell>
          <cell r="U107">
            <v>4.170866711400683E-2</v>
          </cell>
          <cell r="V107">
            <v>0</v>
          </cell>
        </row>
        <row r="108">
          <cell r="A108" t="str">
            <v>Medicaid DRG</v>
          </cell>
          <cell r="B108">
            <v>0</v>
          </cell>
          <cell r="C108">
            <v>12025.153784860559</v>
          </cell>
          <cell r="D108">
            <v>0</v>
          </cell>
          <cell r="E108">
            <v>0</v>
          </cell>
          <cell r="F108">
            <v>12761.278958677689</v>
          </cell>
          <cell r="G108">
            <v>6.1215447801083268E-2</v>
          </cell>
          <cell r="H108">
            <v>0</v>
          </cell>
          <cell r="I108">
            <v>12457.364942528735</v>
          </cell>
          <cell r="J108">
            <v>-2.3815325809666752E-2</v>
          </cell>
          <cell r="K108">
            <v>0</v>
          </cell>
          <cell r="L108">
            <v>13318.271792743917</v>
          </cell>
          <cell r="M108">
            <v>6.9108262797704129E-2</v>
          </cell>
          <cell r="O108">
            <v>0</v>
          </cell>
          <cell r="P108">
            <v>13246.679342442601</v>
          </cell>
          <cell r="Q108">
            <v>-5.3755060277656157E-3</v>
          </cell>
          <cell r="R108">
            <v>0</v>
          </cell>
          <cell r="S108">
            <v>0</v>
          </cell>
          <cell r="T108">
            <v>13799.179741807349</v>
          </cell>
          <cell r="U108">
            <v>4.170859617583756E-2</v>
          </cell>
          <cell r="V108">
            <v>0</v>
          </cell>
        </row>
        <row r="109">
          <cell r="A109" t="str">
            <v>Medicaid Rehab</v>
          </cell>
          <cell r="B109">
            <v>0</v>
          </cell>
          <cell r="C109">
            <v>0</v>
          </cell>
          <cell r="D109">
            <v>0</v>
          </cell>
          <cell r="E109">
            <v>0</v>
          </cell>
          <cell r="F109">
            <v>38029.599999999999</v>
          </cell>
          <cell r="G109">
            <v>0</v>
          </cell>
          <cell r="H109">
            <v>0</v>
          </cell>
          <cell r="I109">
            <v>0</v>
          </cell>
          <cell r="J109">
            <v>-1</v>
          </cell>
          <cell r="K109">
            <v>0</v>
          </cell>
          <cell r="L109">
            <v>0</v>
          </cell>
          <cell r="M109">
            <v>0</v>
          </cell>
          <cell r="O109">
            <v>0</v>
          </cell>
          <cell r="P109">
            <v>0</v>
          </cell>
          <cell r="Q109" t="e">
            <v>#DIV/0!</v>
          </cell>
          <cell r="R109">
            <v>0</v>
          </cell>
          <cell r="S109">
            <v>0</v>
          </cell>
          <cell r="T109">
            <v>0</v>
          </cell>
          <cell r="U109" t="e">
            <v>#DIV/0!</v>
          </cell>
          <cell r="V109">
            <v>0</v>
          </cell>
        </row>
        <row r="110">
          <cell r="A110" t="str">
            <v>Medicaid Psych</v>
          </cell>
          <cell r="B110">
            <v>0</v>
          </cell>
          <cell r="C110">
            <v>10339.690298507463</v>
          </cell>
          <cell r="D110">
            <v>0</v>
          </cell>
          <cell r="E110">
            <v>0</v>
          </cell>
          <cell r="F110">
            <v>13215.329866666667</v>
          </cell>
          <cell r="G110">
            <v>0.27811660554033257</v>
          </cell>
          <cell r="H110">
            <v>0</v>
          </cell>
          <cell r="I110">
            <v>16445.584415584417</v>
          </cell>
          <cell r="J110">
            <v>0.24443238129571748</v>
          </cell>
          <cell r="K110">
            <v>0</v>
          </cell>
          <cell r="L110">
            <v>17586.262785660088</v>
          </cell>
          <cell r="M110">
            <v>6.9360768291987507E-2</v>
          </cell>
          <cell r="O110">
            <v>0</v>
          </cell>
          <cell r="P110">
            <v>17472.950084558128</v>
          </cell>
          <cell r="Q110">
            <v>-6.4432507624278311E-3</v>
          </cell>
          <cell r="R110">
            <v>0</v>
          </cell>
          <cell r="S110">
            <v>0</v>
          </cell>
          <cell r="T110">
            <v>18201.721973094169</v>
          </cell>
          <cell r="U110">
            <v>4.1708577258519126E-2</v>
          </cell>
          <cell r="V110">
            <v>0</v>
          </cell>
        </row>
        <row r="111">
          <cell r="A111" t="str">
            <v>BCBS</v>
          </cell>
          <cell r="B111">
            <v>0</v>
          </cell>
          <cell r="C111">
            <v>30820.743315508022</v>
          </cell>
          <cell r="D111">
            <v>0</v>
          </cell>
          <cell r="E111">
            <v>0</v>
          </cell>
          <cell r="F111">
            <v>19396.154811428572</v>
          </cell>
          <cell r="G111">
            <v>-0.37067855201048827</v>
          </cell>
          <cell r="H111">
            <v>0</v>
          </cell>
          <cell r="I111">
            <v>21671.169491525423</v>
          </cell>
          <cell r="J111">
            <v>0.11729204588305152</v>
          </cell>
          <cell r="K111">
            <v>0</v>
          </cell>
          <cell r="L111">
            <v>23147.426589830196</v>
          </cell>
          <cell r="M111">
            <v>6.8120785953986851E-2</v>
          </cell>
          <cell r="O111">
            <v>0</v>
          </cell>
          <cell r="P111">
            <v>23061.438642390123</v>
          </cell>
          <cell r="Q111">
            <v>-3.7147951244762526E-3</v>
          </cell>
          <cell r="R111">
            <v>0</v>
          </cell>
          <cell r="S111">
            <v>0</v>
          </cell>
          <cell r="T111">
            <v>24023.298944900351</v>
          </cell>
          <cell r="U111">
            <v>4.1708599252008274E-2</v>
          </cell>
          <cell r="V111">
            <v>0</v>
          </cell>
        </row>
        <row r="112">
          <cell r="A112" t="str">
            <v>M'care HMO</v>
          </cell>
          <cell r="B112">
            <v>0</v>
          </cell>
          <cell r="C112">
            <v>31174.354430379746</v>
          </cell>
          <cell r="D112">
            <v>0</v>
          </cell>
          <cell r="E112">
            <v>0</v>
          </cell>
          <cell r="F112">
            <v>26702.157004830919</v>
          </cell>
          <cell r="G112">
            <v>-0.1434575793874539</v>
          </cell>
          <cell r="H112">
            <v>0</v>
          </cell>
          <cell r="I112">
            <v>23869.402777777777</v>
          </cell>
          <cell r="J112">
            <v>-0.10608709350861217</v>
          </cell>
          <cell r="K112">
            <v>0</v>
          </cell>
          <cell r="L112">
            <v>25497.513184583015</v>
          </cell>
          <cell r="M112">
            <v>6.8209096891229934E-2</v>
          </cell>
          <cell r="O112">
            <v>0</v>
          </cell>
          <cell r="P112">
            <v>25423.876908000981</v>
          </cell>
          <cell r="Q112">
            <v>-2.8879787628292302E-3</v>
          </cell>
          <cell r="R112">
            <v>0</v>
          </cell>
          <cell r="S112">
            <v>0</v>
          </cell>
          <cell r="T112">
            <v>26484.26923076923</v>
          </cell>
          <cell r="U112">
            <v>4.1708521741408398E-2</v>
          </cell>
          <cell r="V112">
            <v>0</v>
          </cell>
        </row>
        <row r="113">
          <cell r="A113" t="str">
            <v>Catamount</v>
          </cell>
          <cell r="B113">
            <v>0</v>
          </cell>
          <cell r="C113">
            <v>35272.119047619046</v>
          </cell>
          <cell r="D113">
            <v>0</v>
          </cell>
          <cell r="E113">
            <v>0</v>
          </cell>
          <cell r="F113">
            <v>26792.571428571428</v>
          </cell>
          <cell r="G113">
            <v>-0.24040369130076433</v>
          </cell>
          <cell r="H113">
            <v>0</v>
          </cell>
          <cell r="I113">
            <v>28339.055555555555</v>
          </cell>
          <cell r="J113">
            <v>5.7720630925890387E-2</v>
          </cell>
          <cell r="K113">
            <v>0</v>
          </cell>
          <cell r="L113">
            <v>30420.429279700144</v>
          </cell>
          <cell r="M113">
            <v>7.3445415993637755E-2</v>
          </cell>
          <cell r="O113">
            <v>0</v>
          </cell>
          <cell r="P113">
            <v>30184.611941955034</v>
          </cell>
          <cell r="Q113">
            <v>-7.7519398420347954E-3</v>
          </cell>
          <cell r="R113">
            <v>0</v>
          </cell>
          <cell r="S113">
            <v>0</v>
          </cell>
          <cell r="T113">
            <v>31443.567307692309</v>
          </cell>
          <cell r="U113">
            <v>4.1708515854311588E-2</v>
          </cell>
          <cell r="V113">
            <v>0</v>
          </cell>
        </row>
        <row r="114">
          <cell r="A114" t="str">
            <v>Pace VT</v>
          </cell>
          <cell r="B114">
            <v>0</v>
          </cell>
          <cell r="C114">
            <v>13986.761904761905</v>
          </cell>
          <cell r="D114">
            <v>0</v>
          </cell>
          <cell r="E114">
            <v>0</v>
          </cell>
          <cell r="F114">
            <v>21077.78947368421</v>
          </cell>
          <cell r="G114">
            <v>0.50698135974618319</v>
          </cell>
          <cell r="H114">
            <v>0</v>
          </cell>
          <cell r="I114">
            <v>35357.272727272728</v>
          </cell>
          <cell r="J114">
            <v>0.67746588281549014</v>
          </cell>
          <cell r="K114">
            <v>0</v>
          </cell>
          <cell r="L114">
            <v>37552.471618629075</v>
          </cell>
          <cell r="M114">
            <v>6.2086205242382488E-2</v>
          </cell>
          <cell r="O114">
            <v>0</v>
          </cell>
          <cell r="P114">
            <v>0</v>
          </cell>
          <cell r="Q114">
            <v>-1</v>
          </cell>
          <cell r="R114">
            <v>0</v>
          </cell>
          <cell r="S114">
            <v>0</v>
          </cell>
          <cell r="T114">
            <v>0</v>
          </cell>
          <cell r="U114" t="e">
            <v>#DIV/0!</v>
          </cell>
          <cell r="V114">
            <v>0</v>
          </cell>
        </row>
        <row r="115">
          <cell r="A115" t="str">
            <v>Commercial</v>
          </cell>
          <cell r="B115">
            <v>0</v>
          </cell>
          <cell r="C115">
            <v>18627.235727440147</v>
          </cell>
          <cell r="D115">
            <v>0</v>
          </cell>
          <cell r="E115">
            <v>0</v>
          </cell>
          <cell r="F115">
            <v>19135.994939271255</v>
          </cell>
          <cell r="G115">
            <v>2.7312652251543931E-2</v>
          </cell>
          <cell r="H115">
            <v>0</v>
          </cell>
          <cell r="I115">
            <v>26801.517647058823</v>
          </cell>
          <cell r="J115">
            <v>0.40058135111941506</v>
          </cell>
          <cell r="K115">
            <v>0</v>
          </cell>
          <cell r="L115">
            <v>28631.268075459295</v>
          </cell>
          <cell r="M115">
            <v>6.8270403657580456E-2</v>
          </cell>
          <cell r="O115">
            <v>0</v>
          </cell>
          <cell r="P115">
            <v>28495.367885713727</v>
          </cell>
          <cell r="Q115">
            <v>-4.7465655166720119E-3</v>
          </cell>
          <cell r="R115">
            <v>0</v>
          </cell>
          <cell r="S115">
            <v>0</v>
          </cell>
          <cell r="T115">
            <v>29683.869918699187</v>
          </cell>
          <cell r="U115">
            <v>4.1708604631888968E-2</v>
          </cell>
          <cell r="V115">
            <v>0</v>
          </cell>
        </row>
        <row r="116">
          <cell r="A116" t="str">
            <v>Workers Comp</v>
          </cell>
          <cell r="B116">
            <v>0</v>
          </cell>
          <cell r="C116">
            <v>18808.133333333335</v>
          </cell>
          <cell r="D116">
            <v>0</v>
          </cell>
          <cell r="E116">
            <v>0</v>
          </cell>
          <cell r="F116">
            <v>31178.285714285714</v>
          </cell>
          <cell r="G116">
            <v>0.65770229090352994</v>
          </cell>
          <cell r="H116">
            <v>0</v>
          </cell>
          <cell r="I116">
            <v>25305.8</v>
          </cell>
          <cell r="J116">
            <v>-0.18835178329240132</v>
          </cell>
          <cell r="K116">
            <v>0</v>
          </cell>
          <cell r="L116">
            <v>27487.780662909561</v>
          </cell>
          <cell r="M116">
            <v>8.6224528088800281E-2</v>
          </cell>
          <cell r="O116">
            <v>0</v>
          </cell>
          <cell r="P116">
            <v>27809.495022012179</v>
          </cell>
          <cell r="Q116">
            <v>1.1703904474787986E-2</v>
          </cell>
          <cell r="R116">
            <v>0</v>
          </cell>
          <cell r="S116">
            <v>0</v>
          </cell>
          <cell r="T116">
            <v>28969.357142857141</v>
          </cell>
          <cell r="U116">
            <v>4.1707413957962597E-2</v>
          </cell>
          <cell r="V116">
            <v>0</v>
          </cell>
        </row>
        <row r="117">
          <cell r="A117" t="str">
            <v>Selfpay</v>
          </cell>
          <cell r="B117">
            <v>0</v>
          </cell>
          <cell r="C117">
            <v>19662.74342105263</v>
          </cell>
          <cell r="D117">
            <v>0</v>
          </cell>
          <cell r="E117">
            <v>0</v>
          </cell>
          <cell r="F117">
            <v>19295.226415094341</v>
          </cell>
          <cell r="G117">
            <v>-1.8691034007227769E-2</v>
          </cell>
          <cell r="H117">
            <v>0</v>
          </cell>
          <cell r="I117">
            <v>27897.630769230771</v>
          </cell>
          <cell r="J117">
            <v>0.44583070284196868</v>
          </cell>
          <cell r="K117">
            <v>0</v>
          </cell>
          <cell r="L117">
            <v>29811.689344393501</v>
          </cell>
          <cell r="M117">
            <v>6.8610076281954688E-2</v>
          </cell>
          <cell r="O117">
            <v>0</v>
          </cell>
          <cell r="P117">
            <v>29679.316298466929</v>
          </cell>
          <cell r="Q117">
            <v>-4.4403067668309188E-3</v>
          </cell>
          <cell r="R117">
            <v>0</v>
          </cell>
          <cell r="S117">
            <v>0</v>
          </cell>
          <cell r="T117">
            <v>30917.196808510638</v>
          </cell>
          <cell r="U117">
            <v>4.1708525142395259E-2</v>
          </cell>
          <cell r="V117">
            <v>0</v>
          </cell>
        </row>
        <row r="118">
          <cell r="A118" t="str">
            <v>IP Revenue/Discharge</v>
          </cell>
          <cell r="B118">
            <v>0</v>
          </cell>
          <cell r="C118">
            <v>22709.875195673831</v>
          </cell>
          <cell r="D118">
            <v>0</v>
          </cell>
          <cell r="E118">
            <v>0</v>
          </cell>
          <cell r="F118">
            <v>20914.678266588719</v>
          </cell>
          <cell r="G118">
            <v>0</v>
          </cell>
          <cell r="H118">
            <v>0</v>
          </cell>
          <cell r="I118">
            <v>23062.655156537752</v>
          </cell>
          <cell r="J118">
            <v>0</v>
          </cell>
          <cell r="K118">
            <v>0</v>
          </cell>
          <cell r="L118">
            <v>24640.386539731964</v>
          </cell>
          <cell r="M118">
            <v>0</v>
          </cell>
          <cell r="N118">
            <v>0</v>
          </cell>
          <cell r="O118">
            <v>0</v>
          </cell>
          <cell r="P118">
            <v>24535.914914756722</v>
          </cell>
          <cell r="Q118">
            <v>0</v>
          </cell>
          <cell r="R118">
            <v>0</v>
          </cell>
          <cell r="S118">
            <v>0</v>
          </cell>
          <cell r="T118">
            <v>25559.273161413563</v>
          </cell>
          <cell r="U118">
            <v>0</v>
          </cell>
          <cell r="V118">
            <v>0</v>
          </cell>
        </row>
        <row r="119">
          <cell r="A119">
            <v>0</v>
          </cell>
          <cell r="B119">
            <v>0</v>
          </cell>
          <cell r="C119">
            <v>0</v>
          </cell>
          <cell r="D119">
            <v>0</v>
          </cell>
          <cell r="E119">
            <v>0</v>
          </cell>
          <cell r="F119">
            <v>0</v>
          </cell>
          <cell r="G119">
            <v>0</v>
          </cell>
          <cell r="H119">
            <v>0</v>
          </cell>
          <cell r="I119">
            <v>0</v>
          </cell>
          <cell r="J119">
            <v>0</v>
          </cell>
          <cell r="K119">
            <v>0</v>
          </cell>
          <cell r="L119">
            <v>0</v>
          </cell>
          <cell r="M119">
            <v>0</v>
          </cell>
          <cell r="N119">
            <v>0</v>
          </cell>
          <cell r="O119">
            <v>0</v>
          </cell>
          <cell r="P119">
            <v>0</v>
          </cell>
          <cell r="Q119">
            <v>0</v>
          </cell>
          <cell r="R119">
            <v>0</v>
          </cell>
          <cell r="S119">
            <v>0</v>
          </cell>
          <cell r="T119">
            <v>0</v>
          </cell>
          <cell r="U119">
            <v>0</v>
          </cell>
          <cell r="V119">
            <v>0</v>
          </cell>
        </row>
        <row r="120">
          <cell r="A120" t="str">
            <v>Swing Bed Revenue/Discharge</v>
          </cell>
          <cell r="B120">
            <v>0</v>
          </cell>
          <cell r="C120">
            <v>17410.884615384617</v>
          </cell>
          <cell r="D120">
            <v>0</v>
          </cell>
          <cell r="E120">
            <v>0</v>
          </cell>
          <cell r="F120">
            <v>28005.098275862074</v>
          </cell>
          <cell r="G120">
            <v>0</v>
          </cell>
          <cell r="H120">
            <v>0</v>
          </cell>
          <cell r="I120">
            <v>26647.285714285714</v>
          </cell>
          <cell r="J120">
            <v>0</v>
          </cell>
          <cell r="K120">
            <v>0</v>
          </cell>
          <cell r="L120">
            <v>18995.113823337375</v>
          </cell>
          <cell r="M120">
            <v>0</v>
          </cell>
          <cell r="N120">
            <v>0</v>
          </cell>
          <cell r="O120">
            <v>0</v>
          </cell>
          <cell r="P120">
            <v>19217.430821013437</v>
          </cell>
          <cell r="Q120">
            <v>0</v>
          </cell>
          <cell r="R120">
            <v>0</v>
          </cell>
          <cell r="S120">
            <v>0</v>
          </cell>
          <cell r="T120">
            <v>20018.973214285714</v>
          </cell>
          <cell r="U120">
            <v>0</v>
          </cell>
          <cell r="V120">
            <v>0</v>
          </cell>
        </row>
        <row r="121">
          <cell r="A121" t="str">
            <v>Adjusted Acute Discharges</v>
          </cell>
          <cell r="B121">
            <v>0</v>
          </cell>
          <cell r="C121">
            <v>17328.064056770734</v>
          </cell>
          <cell r="D121">
            <v>0</v>
          </cell>
          <cell r="E121">
            <v>0</v>
          </cell>
          <cell r="F121">
            <v>16811.203062247892</v>
          </cell>
          <cell r="G121">
            <v>0</v>
          </cell>
          <cell r="H121">
            <v>0</v>
          </cell>
          <cell r="I121">
            <v>5709.4933989738638</v>
          </cell>
          <cell r="K121">
            <v>0</v>
          </cell>
          <cell r="L121">
            <v>15921.488393987829</v>
          </cell>
          <cell r="P121">
            <v>16173.363623592721</v>
          </cell>
          <cell r="T121">
            <v>16263.155471241505</v>
          </cell>
        </row>
        <row r="122">
          <cell r="A122" t="str">
            <v>Average Daily Census</v>
          </cell>
          <cell r="B122">
            <v>0</v>
          </cell>
          <cell r="C122">
            <v>90.147540983606561</v>
          </cell>
          <cell r="D122">
            <v>0</v>
          </cell>
          <cell r="E122">
            <v>0</v>
          </cell>
          <cell r="F122">
            <v>92.701369863013696</v>
          </cell>
          <cell r="G122">
            <v>0</v>
          </cell>
          <cell r="H122">
            <v>0</v>
          </cell>
          <cell r="I122">
            <v>80.609756097560975</v>
          </cell>
          <cell r="K122">
            <v>0</v>
          </cell>
          <cell r="L122">
            <v>81.194520547945203</v>
          </cell>
          <cell r="P122">
            <v>83.778082191780825</v>
          </cell>
          <cell r="T122">
            <v>83.778082191780825</v>
          </cell>
        </row>
        <row r="123">
          <cell r="A123" t="str">
            <v>Total Net-To-Gross W/ Dps</v>
          </cell>
          <cell r="B123">
            <v>0</v>
          </cell>
          <cell r="C123">
            <v>0.47838043394312002</v>
          </cell>
          <cell r="D123">
            <v>0</v>
          </cell>
          <cell r="E123">
            <v>0</v>
          </cell>
          <cell r="F123">
            <v>0.4982977866393718</v>
          </cell>
          <cell r="G123">
            <v>0</v>
          </cell>
          <cell r="H123">
            <v>0</v>
          </cell>
          <cell r="I123">
            <v>0.48303686012111491</v>
          </cell>
          <cell r="K123">
            <v>0</v>
          </cell>
          <cell r="L123">
            <v>0.48464779677768405</v>
          </cell>
          <cell r="P123">
            <v>0.4836608477580423</v>
          </cell>
          <cell r="T123">
            <v>0.47415252502901117</v>
          </cell>
        </row>
        <row r="124">
          <cell r="A124">
            <v>0</v>
          </cell>
          <cell r="B124">
            <v>0</v>
          </cell>
          <cell r="C124">
            <v>0</v>
          </cell>
          <cell r="D124">
            <v>0</v>
          </cell>
          <cell r="E124">
            <v>0</v>
          </cell>
          <cell r="F124">
            <v>0</v>
          </cell>
          <cell r="G124">
            <v>0</v>
          </cell>
          <cell r="H124">
            <v>0</v>
          </cell>
          <cell r="I124">
            <v>0</v>
          </cell>
          <cell r="K124">
            <v>0</v>
          </cell>
          <cell r="L124">
            <v>0</v>
          </cell>
        </row>
      </sheetData>
      <sheetData sheetId="16">
        <row r="6">
          <cell r="A6" t="str">
            <v>Medicare IP DRG Revenue</v>
          </cell>
          <cell r="B6">
            <v>84086444</v>
          </cell>
          <cell r="C6">
            <v>0</v>
          </cell>
          <cell r="D6">
            <v>71773311.519999996</v>
          </cell>
          <cell r="E6">
            <v>0</v>
          </cell>
          <cell r="F6">
            <v>25087987</v>
          </cell>
          <cell r="G6">
            <v>0</v>
          </cell>
          <cell r="H6">
            <v>76303323.151364267</v>
          </cell>
          <cell r="I6">
            <v>0</v>
          </cell>
          <cell r="J6">
            <v>79579841.956636712</v>
          </cell>
          <cell r="K6">
            <v>0</v>
          </cell>
          <cell r="L6">
            <v>82899005</v>
          </cell>
        </row>
        <row r="7">
          <cell r="A7" t="str">
            <v>Medicare IP DRG</v>
          </cell>
          <cell r="B7">
            <v>48854715.847592004</v>
          </cell>
          <cell r="C7">
            <v>0</v>
          </cell>
          <cell r="D7">
            <v>38655229.108400002</v>
          </cell>
          <cell r="E7">
            <v>0</v>
          </cell>
          <cell r="F7">
            <v>14314792.6787</v>
          </cell>
          <cell r="G7">
            <v>0</v>
          </cell>
          <cell r="H7">
            <v>45408278.769764274</v>
          </cell>
          <cell r="I7">
            <v>0</v>
          </cell>
          <cell r="J7">
            <v>47327966.174236715</v>
          </cell>
          <cell r="K7">
            <v>0</v>
          </cell>
          <cell r="L7">
            <v>50647129.217600003</v>
          </cell>
        </row>
        <row r="8">
          <cell r="A8" t="str">
            <v>Medicare IP Capital</v>
          </cell>
          <cell r="B8">
            <v>-1885760.6798940001</v>
          </cell>
          <cell r="C8">
            <v>0</v>
          </cell>
          <cell r="D8">
            <v>-1772842.4313000001</v>
          </cell>
          <cell r="E8">
            <v>0</v>
          </cell>
          <cell r="F8">
            <v>-570265.00710000005</v>
          </cell>
          <cell r="G8">
            <v>0</v>
          </cell>
          <cell r="H8">
            <v>-1635388.9272</v>
          </cell>
          <cell r="I8">
            <v>0</v>
          </cell>
          <cell r="J8">
            <v>-1714536.1298520002</v>
          </cell>
          <cell r="K8">
            <v>0</v>
          </cell>
          <cell r="L8">
            <v>-1714536.1298520002</v>
          </cell>
        </row>
        <row r="9">
          <cell r="A9" t="str">
            <v>Medicare Billing Adjustment</v>
          </cell>
          <cell r="B9">
            <v>459000</v>
          </cell>
          <cell r="C9">
            <v>0</v>
          </cell>
          <cell r="D9">
            <v>404718.06</v>
          </cell>
          <cell r="E9">
            <v>0</v>
          </cell>
          <cell r="F9">
            <v>145633</v>
          </cell>
          <cell r="G9">
            <v>0</v>
          </cell>
          <cell r="H9">
            <v>342431.28571428568</v>
          </cell>
          <cell r="I9">
            <v>0</v>
          </cell>
          <cell r="J9">
            <v>335122.28571428568</v>
          </cell>
          <cell r="K9">
            <v>0</v>
          </cell>
          <cell r="L9">
            <v>339000</v>
          </cell>
        </row>
        <row r="10">
          <cell r="A10" t="str">
            <v>Medicare Waiver Of Liability</v>
          </cell>
          <cell r="B10">
            <v>4287000</v>
          </cell>
          <cell r="C10">
            <v>0</v>
          </cell>
          <cell r="D10">
            <v>4462429.5</v>
          </cell>
          <cell r="E10">
            <v>0</v>
          </cell>
          <cell r="F10">
            <v>1733525</v>
          </cell>
          <cell r="G10">
            <v>0</v>
          </cell>
          <cell r="H10">
            <v>5063092.6400000006</v>
          </cell>
          <cell r="I10">
            <v>0</v>
          </cell>
          <cell r="J10">
            <v>4252862.2100000009</v>
          </cell>
          <cell r="K10">
            <v>0</v>
          </cell>
          <cell r="L10">
            <v>4302000</v>
          </cell>
        </row>
        <row r="11">
          <cell r="A11" t="str">
            <v>Medicare IP Value Based Purchasing</v>
          </cell>
          <cell r="B11">
            <v>0</v>
          </cell>
          <cell r="C11">
            <v>0</v>
          </cell>
          <cell r="D11">
            <v>0</v>
          </cell>
          <cell r="E11">
            <v>0</v>
          </cell>
          <cell r="F11">
            <v>0</v>
          </cell>
          <cell r="G11">
            <v>0</v>
          </cell>
          <cell r="H11">
            <v>0</v>
          </cell>
          <cell r="I11">
            <v>0</v>
          </cell>
          <cell r="J11">
            <v>100000</v>
          </cell>
          <cell r="K11">
            <v>0</v>
          </cell>
          <cell r="L11">
            <v>100000</v>
          </cell>
        </row>
        <row r="12">
          <cell r="A12" t="str">
            <v>Medicare Target Allowance</v>
          </cell>
          <cell r="B12">
            <v>0</v>
          </cell>
          <cell r="C12">
            <v>0</v>
          </cell>
          <cell r="D12">
            <v>200000</v>
          </cell>
          <cell r="E12">
            <v>0</v>
          </cell>
          <cell r="F12">
            <v>0</v>
          </cell>
          <cell r="G12">
            <v>0</v>
          </cell>
          <cell r="H12">
            <v>0</v>
          </cell>
          <cell r="I12">
            <v>0</v>
          </cell>
          <cell r="J12">
            <v>0</v>
          </cell>
          <cell r="K12">
            <v>0</v>
          </cell>
          <cell r="L12">
            <v>0</v>
          </cell>
        </row>
        <row r="13">
          <cell r="A13" t="str">
            <v>Medicare Add'l C/A</v>
          </cell>
          <cell r="B13">
            <v>1250000</v>
          </cell>
          <cell r="C13">
            <v>0</v>
          </cell>
          <cell r="D13">
            <v>2704487</v>
          </cell>
          <cell r="E13">
            <v>0</v>
          </cell>
          <cell r="F13">
            <v>-60315</v>
          </cell>
          <cell r="G13">
            <v>0</v>
          </cell>
          <cell r="H13">
            <v>325304.33308799996</v>
          </cell>
          <cell r="I13">
            <v>0</v>
          </cell>
          <cell r="J13">
            <v>1379328.2382450399</v>
          </cell>
          <cell r="K13">
            <v>0</v>
          </cell>
          <cell r="L13">
            <v>1379328.2382450399</v>
          </cell>
        </row>
        <row r="14">
          <cell r="A14" t="str">
            <v>Medicare IP C/A</v>
          </cell>
          <cell r="B14">
            <v>52964955.167698003</v>
          </cell>
          <cell r="C14">
            <v>0</v>
          </cell>
          <cell r="D14">
            <v>44654021.237100005</v>
          </cell>
          <cell r="E14">
            <v>0</v>
          </cell>
          <cell r="F14">
            <v>15563370.671599999</v>
          </cell>
          <cell r="G14">
            <v>0</v>
          </cell>
          <cell r="H14">
            <v>49503718.101366565</v>
          </cell>
          <cell r="I14">
            <v>0</v>
          </cell>
          <cell r="J14">
            <v>51680742.778344043</v>
          </cell>
          <cell r="K14">
            <v>0</v>
          </cell>
          <cell r="L14">
            <v>55052921.325993046</v>
          </cell>
        </row>
        <row r="15">
          <cell r="A15" t="str">
            <v>Medicare IP Net Revenue</v>
          </cell>
          <cell r="B15">
            <v>31121488.832301997</v>
          </cell>
          <cell r="C15">
            <v>0</v>
          </cell>
          <cell r="D15">
            <v>27119290.282899991</v>
          </cell>
          <cell r="E15">
            <v>0</v>
          </cell>
          <cell r="F15">
            <v>9524616.3284000009</v>
          </cell>
          <cell r="G15">
            <v>0</v>
          </cell>
          <cell r="H15">
            <v>26799605.049997702</v>
          </cell>
          <cell r="I15">
            <v>0</v>
          </cell>
          <cell r="J15">
            <v>27899099.178292669</v>
          </cell>
          <cell r="K15">
            <v>0</v>
          </cell>
          <cell r="L15">
            <v>27846083.674006954</v>
          </cell>
        </row>
        <row r="16">
          <cell r="A16" t="str">
            <v>Medicare IP Net to Gross %</v>
          </cell>
          <cell r="B16">
            <v>0.37011303311033106</v>
          </cell>
          <cell r="C16">
            <v>0</v>
          </cell>
          <cell r="D16">
            <v>0.37784644053023891</v>
          </cell>
          <cell r="E16">
            <v>0</v>
          </cell>
          <cell r="F16">
            <v>0.37964848787589062</v>
          </cell>
          <cell r="G16">
            <v>0</v>
          </cell>
          <cell r="H16">
            <v>0.35122461176212266</v>
          </cell>
          <cell r="I16">
            <v>0</v>
          </cell>
          <cell r="J16">
            <v>0.35057997719441275</v>
          </cell>
          <cell r="K16">
            <v>0</v>
          </cell>
          <cell r="L16">
            <v>0.33590371409170655</v>
          </cell>
        </row>
        <row r="17">
          <cell r="A17">
            <v>0</v>
          </cell>
          <cell r="B17">
            <v>0</v>
          </cell>
          <cell r="C17">
            <v>0</v>
          </cell>
          <cell r="D17">
            <v>0</v>
          </cell>
          <cell r="E17">
            <v>0</v>
          </cell>
          <cell r="F17">
            <v>0</v>
          </cell>
          <cell r="G17">
            <v>0</v>
          </cell>
          <cell r="H17">
            <v>0</v>
          </cell>
          <cell r="I17">
            <v>0</v>
          </cell>
          <cell r="J17">
            <v>0</v>
          </cell>
          <cell r="K17">
            <v>0</v>
          </cell>
          <cell r="L17">
            <v>0</v>
          </cell>
        </row>
        <row r="18">
          <cell r="A18" t="str">
            <v>Medicare IP Swing Revenue</v>
          </cell>
          <cell r="B18">
            <v>452683</v>
          </cell>
          <cell r="C18">
            <v>0</v>
          </cell>
          <cell r="D18">
            <v>812147.85000000009</v>
          </cell>
          <cell r="E18">
            <v>0</v>
          </cell>
          <cell r="F18">
            <v>186531</v>
          </cell>
          <cell r="G18">
            <v>0</v>
          </cell>
          <cell r="H18">
            <v>567320.73285700963</v>
          </cell>
          <cell r="I18">
            <v>0</v>
          </cell>
          <cell r="J18">
            <v>573960.60052093468</v>
          </cell>
          <cell r="K18">
            <v>0</v>
          </cell>
          <cell r="L18">
            <v>597900</v>
          </cell>
        </row>
        <row r="19">
          <cell r="A19" t="str">
            <v>Medicare IP Swing Bed C/A</v>
          </cell>
          <cell r="B19">
            <v>401197.60832576524</v>
          </cell>
          <cell r="C19">
            <v>0</v>
          </cell>
          <cell r="D19">
            <v>812425.74563302053</v>
          </cell>
          <cell r="E19">
            <v>0</v>
          </cell>
          <cell r="F19">
            <v>138434.8459490519</v>
          </cell>
          <cell r="G19">
            <v>0</v>
          </cell>
          <cell r="H19">
            <v>504718.34071140049</v>
          </cell>
          <cell r="I19">
            <v>0</v>
          </cell>
          <cell r="J19">
            <v>511990.55577073572</v>
          </cell>
          <cell r="K19">
            <v>0</v>
          </cell>
          <cell r="L19">
            <v>535929.95524980105</v>
          </cell>
        </row>
        <row r="20">
          <cell r="A20" t="str">
            <v>Medicare IP Swing Bed Net Revenue</v>
          </cell>
          <cell r="B20">
            <v>51485.391674234765</v>
          </cell>
          <cell r="C20">
            <v>0</v>
          </cell>
          <cell r="D20">
            <v>-277.89563302043825</v>
          </cell>
          <cell r="E20">
            <v>0</v>
          </cell>
          <cell r="F20">
            <v>48096.154050948098</v>
          </cell>
          <cell r="G20">
            <v>0</v>
          </cell>
          <cell r="H20">
            <v>62602.392145609134</v>
          </cell>
          <cell r="I20">
            <v>0</v>
          </cell>
          <cell r="J20">
            <v>61970.044750198955</v>
          </cell>
          <cell r="K20">
            <v>0</v>
          </cell>
          <cell r="L20">
            <v>61970.044750198955</v>
          </cell>
        </row>
        <row r="21">
          <cell r="A21" t="str">
            <v>Medicare IP Swing Bed Net to Gross %</v>
          </cell>
          <cell r="B21">
            <v>0.11373387486217676</v>
          </cell>
          <cell r="C21">
            <v>0</v>
          </cell>
          <cell r="D21">
            <v>-3.421736978315441E-4</v>
          </cell>
          <cell r="E21">
            <v>0</v>
          </cell>
          <cell r="F21">
            <v>0.2578453664589162</v>
          </cell>
          <cell r="G21">
            <v>0</v>
          </cell>
          <cell r="H21">
            <v>0.11034744284832572</v>
          </cell>
          <cell r="I21">
            <v>0</v>
          </cell>
          <cell r="J21">
            <v>0.10796916146152553</v>
          </cell>
          <cell r="K21">
            <v>0</v>
          </cell>
          <cell r="L21">
            <v>0.10364616951028426</v>
          </cell>
        </row>
        <row r="22">
          <cell r="A22">
            <v>0</v>
          </cell>
          <cell r="B22">
            <v>0</v>
          </cell>
          <cell r="C22">
            <v>0</v>
          </cell>
          <cell r="D22">
            <v>0</v>
          </cell>
          <cell r="E22">
            <v>0</v>
          </cell>
          <cell r="F22">
            <v>0</v>
          </cell>
          <cell r="G22">
            <v>0</v>
          </cell>
          <cell r="H22">
            <v>0</v>
          </cell>
          <cell r="I22">
            <v>0</v>
          </cell>
          <cell r="J22">
            <v>0</v>
          </cell>
          <cell r="K22">
            <v>0</v>
          </cell>
          <cell r="L22">
            <v>0</v>
          </cell>
        </row>
        <row r="23">
          <cell r="A23" t="str">
            <v>Medicare OP APC Revenue</v>
          </cell>
          <cell r="B23">
            <v>78126971</v>
          </cell>
          <cell r="C23">
            <v>0</v>
          </cell>
          <cell r="D23">
            <v>69524666</v>
          </cell>
          <cell r="E23">
            <v>0</v>
          </cell>
          <cell r="F23">
            <v>26849314</v>
          </cell>
          <cell r="G23">
            <v>0</v>
          </cell>
          <cell r="H23">
            <v>78970941.907446951</v>
          </cell>
          <cell r="I23">
            <v>0</v>
          </cell>
          <cell r="J23">
            <v>80390042.999337971</v>
          </cell>
          <cell r="K23">
            <v>0</v>
          </cell>
          <cell r="L23">
            <v>84503200</v>
          </cell>
        </row>
        <row r="24">
          <cell r="A24" t="str">
            <v>Medicare OP Fee Based Revenue</v>
          </cell>
          <cell r="B24">
            <v>17954156</v>
          </cell>
          <cell r="C24">
            <v>0</v>
          </cell>
          <cell r="D24">
            <v>14857548</v>
          </cell>
          <cell r="E24">
            <v>0</v>
          </cell>
          <cell r="F24">
            <v>4750958</v>
          </cell>
          <cell r="G24">
            <v>0</v>
          </cell>
          <cell r="H24">
            <v>13973825.48480458</v>
          </cell>
          <cell r="I24">
            <v>0</v>
          </cell>
          <cell r="J24">
            <v>14133010.194739232</v>
          </cell>
          <cell r="K24">
            <v>0</v>
          </cell>
          <cell r="L24">
            <v>14856126</v>
          </cell>
        </row>
        <row r="25">
          <cell r="A25" t="str">
            <v>Medicare OP Revenue</v>
          </cell>
          <cell r="B25">
            <v>96081127</v>
          </cell>
          <cell r="C25">
            <v>0</v>
          </cell>
          <cell r="D25">
            <v>84382214</v>
          </cell>
          <cell r="E25">
            <v>0</v>
          </cell>
          <cell r="F25">
            <v>31600272</v>
          </cell>
          <cell r="G25">
            <v>0</v>
          </cell>
          <cell r="H25">
            <v>92944767.392251536</v>
          </cell>
          <cell r="I25">
            <v>0</v>
          </cell>
          <cell r="J25">
            <v>94523053.194077209</v>
          </cell>
          <cell r="K25">
            <v>0</v>
          </cell>
          <cell r="L25">
            <v>99359326</v>
          </cell>
        </row>
        <row r="26">
          <cell r="A26" t="str">
            <v>Medicare OP APC C/A</v>
          </cell>
          <cell r="B26">
            <v>55309262.594038934</v>
          </cell>
          <cell r="C26">
            <v>0</v>
          </cell>
          <cell r="D26">
            <v>43337603.284530342</v>
          </cell>
          <cell r="E26">
            <v>0</v>
          </cell>
          <cell r="F26">
            <v>17863440.373599999</v>
          </cell>
          <cell r="G26">
            <v>0</v>
          </cell>
          <cell r="H26">
            <v>53258479.825449809</v>
          </cell>
          <cell r="I26">
            <v>0</v>
          </cell>
          <cell r="J26">
            <v>54777989.144175485</v>
          </cell>
          <cell r="K26">
            <v>0</v>
          </cell>
          <cell r="L26">
            <v>58705185.225797787</v>
          </cell>
        </row>
        <row r="27">
          <cell r="A27" t="str">
            <v>Medicare OP Sequestration</v>
          </cell>
          <cell r="B27">
            <v>0</v>
          </cell>
          <cell r="C27">
            <v>0</v>
          </cell>
          <cell r="D27">
            <v>0</v>
          </cell>
          <cell r="E27">
            <v>0</v>
          </cell>
          <cell r="F27">
            <v>0</v>
          </cell>
          <cell r="G27">
            <v>0</v>
          </cell>
          <cell r="H27">
            <v>23713.960519335775</v>
          </cell>
          <cell r="I27">
            <v>0</v>
          </cell>
          <cell r="J27">
            <v>44539.333643392325</v>
          </cell>
          <cell r="K27">
            <v>0</v>
          </cell>
          <cell r="L27">
            <v>44539.333643392325</v>
          </cell>
        </row>
        <row r="28">
          <cell r="A28" t="str">
            <v>Medicare OP Fee Based C/A</v>
          </cell>
          <cell r="B28">
            <v>13722588.628841802</v>
          </cell>
          <cell r="C28">
            <v>0</v>
          </cell>
          <cell r="D28">
            <v>11027977.997590818</v>
          </cell>
          <cell r="E28">
            <v>0</v>
          </cell>
          <cell r="F28">
            <v>3865045.0350000001</v>
          </cell>
          <cell r="G28">
            <v>0</v>
          </cell>
          <cell r="H28">
            <v>10426951.232871003</v>
          </cell>
          <cell r="I28">
            <v>0</v>
          </cell>
          <cell r="J28">
            <v>10717174.694569616</v>
          </cell>
          <cell r="K28">
            <v>0</v>
          </cell>
          <cell r="L28">
            <v>11379461.998830384</v>
          </cell>
        </row>
        <row r="29">
          <cell r="A29" t="str">
            <v>Medicare OP C/A</v>
          </cell>
          <cell r="B29">
            <v>69031851.222880736</v>
          </cell>
          <cell r="C29">
            <v>0</v>
          </cell>
          <cell r="D29">
            <v>54365581.282121159</v>
          </cell>
          <cell r="E29">
            <v>0</v>
          </cell>
          <cell r="F29">
            <v>21728485.408599999</v>
          </cell>
          <cell r="G29">
            <v>0</v>
          </cell>
          <cell r="H29">
            <v>63709145.018840149</v>
          </cell>
          <cell r="I29">
            <v>0</v>
          </cell>
          <cell r="J29">
            <v>65539703.172388494</v>
          </cell>
          <cell r="K29">
            <v>0</v>
          </cell>
          <cell r="L29">
            <v>70129186.558271557</v>
          </cell>
        </row>
        <row r="30">
          <cell r="A30" t="str">
            <v>Medicare OP Net Revenue</v>
          </cell>
          <cell r="B30">
            <v>27049275.777119264</v>
          </cell>
          <cell r="C30">
            <v>0</v>
          </cell>
          <cell r="D30">
            <v>30016632.717878841</v>
          </cell>
          <cell r="E30">
            <v>0</v>
          </cell>
          <cell r="F30">
            <v>9871786.5914000012</v>
          </cell>
          <cell r="G30">
            <v>0</v>
          </cell>
          <cell r="H30">
            <v>29235622.373411387</v>
          </cell>
          <cell r="I30">
            <v>0</v>
          </cell>
          <cell r="J30">
            <v>28983350.021688715</v>
          </cell>
          <cell r="K30">
            <v>0</v>
          </cell>
          <cell r="L30">
            <v>29230139.441728443</v>
          </cell>
        </row>
        <row r="31">
          <cell r="A31" t="str">
            <v>Medicare OP Net to Gross %</v>
          </cell>
          <cell r="B31">
            <v>0.28152537987110898</v>
          </cell>
          <cell r="C31">
            <v>0</v>
          </cell>
          <cell r="D31">
            <v>0.35572227007315593</v>
          </cell>
          <cell r="E31">
            <v>0</v>
          </cell>
          <cell r="F31">
            <v>0.31239562087946587</v>
          </cell>
          <cell r="G31">
            <v>0</v>
          </cell>
          <cell r="H31">
            <v>0.31454834084450733</v>
          </cell>
          <cell r="I31">
            <v>0</v>
          </cell>
          <cell r="J31">
            <v>0.30662731516066605</v>
          </cell>
          <cell r="K31">
            <v>0</v>
          </cell>
          <cell r="L31">
            <v>0.29418616871181719</v>
          </cell>
        </row>
        <row r="32">
          <cell r="A32">
            <v>0</v>
          </cell>
          <cell r="B32">
            <v>0</v>
          </cell>
          <cell r="C32">
            <v>0</v>
          </cell>
          <cell r="D32">
            <v>0</v>
          </cell>
          <cell r="E32">
            <v>0</v>
          </cell>
          <cell r="F32">
            <v>0</v>
          </cell>
          <cell r="G32">
            <v>0</v>
          </cell>
          <cell r="H32">
            <v>0</v>
          </cell>
          <cell r="I32">
            <v>0</v>
          </cell>
          <cell r="J32">
            <v>0</v>
          </cell>
          <cell r="K32">
            <v>0</v>
          </cell>
          <cell r="L32">
            <v>0</v>
          </cell>
        </row>
        <row r="33">
          <cell r="A33" t="str">
            <v>Medicare IP Rehab Revenue</v>
          </cell>
          <cell r="B33">
            <v>0</v>
          </cell>
          <cell r="C33">
            <v>0</v>
          </cell>
          <cell r="D33">
            <v>5296299.7499999972</v>
          </cell>
          <cell r="E33">
            <v>0</v>
          </cell>
          <cell r="F33">
            <v>0</v>
          </cell>
          <cell r="G33">
            <v>0</v>
          </cell>
          <cell r="H33">
            <v>0</v>
          </cell>
          <cell r="I33">
            <v>0</v>
          </cell>
          <cell r="J33">
            <v>0</v>
          </cell>
          <cell r="K33">
            <v>0</v>
          </cell>
          <cell r="L33">
            <v>0</v>
          </cell>
        </row>
        <row r="34">
          <cell r="A34" t="str">
            <v>Medicare IP Rehab C/A</v>
          </cell>
          <cell r="B34">
            <v>0</v>
          </cell>
          <cell r="C34">
            <v>0</v>
          </cell>
          <cell r="D34">
            <v>2272668.0799999973</v>
          </cell>
          <cell r="E34">
            <v>0</v>
          </cell>
          <cell r="F34">
            <v>-66200</v>
          </cell>
          <cell r="G34">
            <v>0</v>
          </cell>
          <cell r="H34">
            <v>-66200</v>
          </cell>
          <cell r="I34">
            <v>0</v>
          </cell>
          <cell r="J34">
            <v>0</v>
          </cell>
          <cell r="K34">
            <v>0</v>
          </cell>
          <cell r="L34">
            <v>0</v>
          </cell>
        </row>
        <row r="35">
          <cell r="A35" t="str">
            <v>Medicare IP Rehab Net Revenue</v>
          </cell>
          <cell r="B35">
            <v>0</v>
          </cell>
          <cell r="C35">
            <v>0</v>
          </cell>
          <cell r="D35">
            <v>3023631.67</v>
          </cell>
          <cell r="E35">
            <v>0</v>
          </cell>
          <cell r="F35">
            <v>66200</v>
          </cell>
          <cell r="G35">
            <v>0</v>
          </cell>
          <cell r="H35">
            <v>66200</v>
          </cell>
          <cell r="I35">
            <v>0</v>
          </cell>
          <cell r="J35">
            <v>0</v>
          </cell>
          <cell r="K35">
            <v>0</v>
          </cell>
          <cell r="L35">
            <v>0</v>
          </cell>
        </row>
        <row r="36">
          <cell r="A36" t="str">
            <v>Medicare IP Rehab Net to Gross %</v>
          </cell>
          <cell r="B36" t="e">
            <v>#DIV/0!</v>
          </cell>
          <cell r="C36">
            <v>0</v>
          </cell>
          <cell r="D36">
            <v>0.57089511786035174</v>
          </cell>
          <cell r="E36">
            <v>0</v>
          </cell>
          <cell r="F36" t="e">
            <v>#DIV/0!</v>
          </cell>
          <cell r="G36">
            <v>0</v>
          </cell>
          <cell r="H36" t="e">
            <v>#DIV/0!</v>
          </cell>
          <cell r="I36">
            <v>0</v>
          </cell>
          <cell r="J36" t="e">
            <v>#DIV/0!</v>
          </cell>
          <cell r="K36">
            <v>0</v>
          </cell>
          <cell r="L36" t="e">
            <v>#DIV/0!</v>
          </cell>
        </row>
        <row r="37">
          <cell r="A37">
            <v>0</v>
          </cell>
          <cell r="B37">
            <v>0</v>
          </cell>
          <cell r="C37">
            <v>0</v>
          </cell>
          <cell r="D37">
            <v>0</v>
          </cell>
          <cell r="E37">
            <v>0</v>
          </cell>
          <cell r="F37">
            <v>0</v>
          </cell>
          <cell r="G37">
            <v>0</v>
          </cell>
          <cell r="H37">
            <v>0</v>
          </cell>
          <cell r="I37">
            <v>0</v>
          </cell>
          <cell r="J37">
            <v>0</v>
          </cell>
          <cell r="K37">
            <v>0</v>
          </cell>
          <cell r="L37">
            <v>0</v>
          </cell>
        </row>
        <row r="38">
          <cell r="A38" t="str">
            <v>Medicare IP Psych Revenue</v>
          </cell>
          <cell r="B38">
            <v>4262253</v>
          </cell>
          <cell r="C38">
            <v>0</v>
          </cell>
          <cell r="D38">
            <v>4655682.2100000018</v>
          </cell>
          <cell r="E38">
            <v>0</v>
          </cell>
          <cell r="F38">
            <v>1703912</v>
          </cell>
          <cell r="G38">
            <v>0</v>
          </cell>
          <cell r="H38">
            <v>5182326.8226935621</v>
          </cell>
          <cell r="I38">
            <v>0</v>
          </cell>
          <cell r="J38">
            <v>5242980.2807834987</v>
          </cell>
          <cell r="K38">
            <v>0</v>
          </cell>
          <cell r="L38">
            <v>5461658</v>
          </cell>
        </row>
        <row r="39">
          <cell r="A39" t="str">
            <v>Medicare IP Psych C/A</v>
          </cell>
          <cell r="B39">
            <v>1548549</v>
          </cell>
          <cell r="C39">
            <v>0</v>
          </cell>
          <cell r="D39">
            <v>2798354.2100000018</v>
          </cell>
          <cell r="E39">
            <v>0</v>
          </cell>
          <cell r="F39">
            <v>822855</v>
          </cell>
          <cell r="G39">
            <v>0</v>
          </cell>
          <cell r="H39">
            <v>2342020.4926935621</v>
          </cell>
          <cell r="I39">
            <v>0</v>
          </cell>
          <cell r="J39">
            <v>2319481.4407834988</v>
          </cell>
          <cell r="K39">
            <v>0</v>
          </cell>
          <cell r="L39">
            <v>2518294.16</v>
          </cell>
        </row>
        <row r="40">
          <cell r="A40" t="str">
            <v>Medicare IP Psych Net Revenue</v>
          </cell>
          <cell r="B40">
            <v>2713704</v>
          </cell>
          <cell r="C40">
            <v>0</v>
          </cell>
          <cell r="D40">
            <v>1857328</v>
          </cell>
          <cell r="E40">
            <v>0</v>
          </cell>
          <cell r="F40">
            <v>881057</v>
          </cell>
          <cell r="G40">
            <v>0</v>
          </cell>
          <cell r="H40">
            <v>2840306.33</v>
          </cell>
          <cell r="I40">
            <v>0</v>
          </cell>
          <cell r="J40">
            <v>2923498.84</v>
          </cell>
          <cell r="K40">
            <v>0</v>
          </cell>
          <cell r="L40">
            <v>2943363.84</v>
          </cell>
        </row>
        <row r="41">
          <cell r="A41" t="str">
            <v>Medicare IP Psych Net to Gross %</v>
          </cell>
          <cell r="B41">
            <v>0.63668299371248027</v>
          </cell>
          <cell r="C41">
            <v>0</v>
          </cell>
          <cell r="D41">
            <v>0.3989378819736924</v>
          </cell>
          <cell r="E41">
            <v>0</v>
          </cell>
          <cell r="F41">
            <v>0.51707893365385071</v>
          </cell>
          <cell r="G41">
            <v>0</v>
          </cell>
          <cell r="H41">
            <v>0.54807549334060035</v>
          </cell>
          <cell r="I41">
            <v>0</v>
          </cell>
          <cell r="J41">
            <v>0.55760248626438069</v>
          </cell>
          <cell r="K41">
            <v>0</v>
          </cell>
          <cell r="L41">
            <v>0.53891397813630948</v>
          </cell>
        </row>
        <row r="42">
          <cell r="A42">
            <v>0</v>
          </cell>
          <cell r="B42">
            <v>0</v>
          </cell>
          <cell r="C42">
            <v>0</v>
          </cell>
          <cell r="D42">
            <v>0</v>
          </cell>
          <cell r="E42">
            <v>0</v>
          </cell>
          <cell r="F42">
            <v>0</v>
          </cell>
          <cell r="G42">
            <v>0</v>
          </cell>
          <cell r="H42">
            <v>0</v>
          </cell>
          <cell r="I42">
            <v>0</v>
          </cell>
          <cell r="J42">
            <v>0</v>
          </cell>
          <cell r="K42">
            <v>0</v>
          </cell>
          <cell r="L42">
            <v>0</v>
          </cell>
        </row>
        <row r="43">
          <cell r="A43" t="str">
            <v>Medicare U&amp;C Revenue</v>
          </cell>
          <cell r="B43">
            <v>23398570</v>
          </cell>
          <cell r="C43">
            <v>0</v>
          </cell>
          <cell r="D43">
            <v>17018231</v>
          </cell>
          <cell r="E43">
            <v>0</v>
          </cell>
          <cell r="F43">
            <v>7559590</v>
          </cell>
          <cell r="G43">
            <v>0</v>
          </cell>
          <cell r="H43">
            <v>22565646.799736977</v>
          </cell>
          <cell r="I43">
            <v>0</v>
          </cell>
          <cell r="J43">
            <v>22825843.882039491</v>
          </cell>
          <cell r="K43">
            <v>0</v>
          </cell>
          <cell r="L43">
            <v>23897605</v>
          </cell>
        </row>
        <row r="44">
          <cell r="A44" t="str">
            <v>Medicare U&amp;C C/A</v>
          </cell>
          <cell r="B44">
            <v>15640364.981509876</v>
          </cell>
          <cell r="C44">
            <v>0</v>
          </cell>
          <cell r="D44">
            <v>10590991.219999999</v>
          </cell>
          <cell r="E44">
            <v>0</v>
          </cell>
          <cell r="F44">
            <v>5773638.544999999</v>
          </cell>
          <cell r="G44">
            <v>0</v>
          </cell>
          <cell r="H44">
            <v>15405553.109654743</v>
          </cell>
          <cell r="I44">
            <v>0</v>
          </cell>
          <cell r="J44">
            <v>16102299.396141578</v>
          </cell>
          <cell r="K44">
            <v>0</v>
          </cell>
          <cell r="L44">
            <v>17201555.10086</v>
          </cell>
        </row>
        <row r="45">
          <cell r="A45" t="str">
            <v>Medicare U&amp;C Net Revenue</v>
          </cell>
          <cell r="B45">
            <v>7758205.0184901245</v>
          </cell>
          <cell r="C45">
            <v>0</v>
          </cell>
          <cell r="D45">
            <v>6427239.7800000012</v>
          </cell>
          <cell r="E45">
            <v>0</v>
          </cell>
          <cell r="F45">
            <v>1785951.455000001</v>
          </cell>
          <cell r="G45">
            <v>0</v>
          </cell>
          <cell r="H45">
            <v>7160093.6900822334</v>
          </cell>
          <cell r="I45">
            <v>0</v>
          </cell>
          <cell r="J45">
            <v>6723544.4858979136</v>
          </cell>
          <cell r="K45">
            <v>0</v>
          </cell>
          <cell r="L45">
            <v>6696049.8991400003</v>
          </cell>
        </row>
        <row r="46">
          <cell r="A46" t="str">
            <v>Medicare U&amp;C Net to Gross %</v>
          </cell>
          <cell r="B46">
            <v>0.33156748546984388</v>
          </cell>
          <cell r="C46">
            <v>0</v>
          </cell>
          <cell r="D46">
            <v>0.37766791272253863</v>
          </cell>
          <cell r="E46">
            <v>0</v>
          </cell>
          <cell r="F46">
            <v>0.23624977743501976</v>
          </cell>
          <cell r="G46">
            <v>0</v>
          </cell>
          <cell r="H46">
            <v>0.31730061866277598</v>
          </cell>
          <cell r="I46">
            <v>0</v>
          </cell>
          <cell r="J46">
            <v>0.29455841898525964</v>
          </cell>
          <cell r="K46">
            <v>0</v>
          </cell>
          <cell r="L46">
            <v>0.28019753021861399</v>
          </cell>
        </row>
        <row r="47">
          <cell r="A47">
            <v>0</v>
          </cell>
          <cell r="B47">
            <v>0</v>
          </cell>
          <cell r="C47">
            <v>0</v>
          </cell>
          <cell r="D47">
            <v>0</v>
          </cell>
          <cell r="E47">
            <v>0</v>
          </cell>
          <cell r="F47">
            <v>0</v>
          </cell>
          <cell r="G47">
            <v>0</v>
          </cell>
          <cell r="H47">
            <v>0</v>
          </cell>
          <cell r="I47">
            <v>0</v>
          </cell>
          <cell r="J47">
            <v>0</v>
          </cell>
          <cell r="K47">
            <v>0</v>
          </cell>
          <cell r="L47">
            <v>0</v>
          </cell>
        </row>
        <row r="48">
          <cell r="A48" t="str">
            <v>Medicaid IP DRG Revenue</v>
          </cell>
          <cell r="B48">
            <v>15091568</v>
          </cell>
          <cell r="C48">
            <v>0</v>
          </cell>
          <cell r="D48">
            <v>15441147.540000005</v>
          </cell>
          <cell r="E48">
            <v>0</v>
          </cell>
          <cell r="F48">
            <v>4335163</v>
          </cell>
          <cell r="G48">
            <v>0</v>
          </cell>
          <cell r="H48">
            <v>13185089.074816478</v>
          </cell>
          <cell r="I48">
            <v>0</v>
          </cell>
          <cell r="J48">
            <v>13339406.0978397</v>
          </cell>
          <cell r="K48">
            <v>0</v>
          </cell>
          <cell r="L48">
            <v>13895774</v>
          </cell>
        </row>
        <row r="49">
          <cell r="A49" t="str">
            <v>Medicaid IP Rehab Revenue</v>
          </cell>
          <cell r="B49">
            <v>0</v>
          </cell>
          <cell r="C49">
            <v>0</v>
          </cell>
          <cell r="D49">
            <v>570444</v>
          </cell>
          <cell r="E49">
            <v>0</v>
          </cell>
          <cell r="F49">
            <v>0</v>
          </cell>
          <cell r="G49">
            <v>0</v>
          </cell>
          <cell r="H49">
            <v>0</v>
          </cell>
          <cell r="I49">
            <v>0</v>
          </cell>
          <cell r="J49">
            <v>0</v>
          </cell>
          <cell r="K49">
            <v>0</v>
          </cell>
          <cell r="L49">
            <v>0</v>
          </cell>
        </row>
        <row r="50">
          <cell r="A50" t="str">
            <v>Medicaid IP Psych Revenue</v>
          </cell>
          <cell r="B50">
            <v>2771037</v>
          </cell>
          <cell r="C50">
            <v>0</v>
          </cell>
          <cell r="D50">
            <v>2973449.22</v>
          </cell>
          <cell r="E50">
            <v>0</v>
          </cell>
          <cell r="F50">
            <v>1266310</v>
          </cell>
          <cell r="G50">
            <v>0</v>
          </cell>
          <cell r="H50">
            <v>3851391.5500595598</v>
          </cell>
          <cell r="I50">
            <v>0</v>
          </cell>
          <cell r="J50">
            <v>3896467.8688564622</v>
          </cell>
          <cell r="K50">
            <v>0</v>
          </cell>
          <cell r="L50">
            <v>4058984</v>
          </cell>
        </row>
        <row r="51">
          <cell r="A51" t="str">
            <v>Medicaid Level II Revenue</v>
          </cell>
          <cell r="B51">
            <v>3327338</v>
          </cell>
          <cell r="C51">
            <v>0</v>
          </cell>
          <cell r="D51">
            <v>3107892</v>
          </cell>
          <cell r="E51">
            <v>0</v>
          </cell>
          <cell r="F51">
            <v>852055</v>
          </cell>
          <cell r="G51">
            <v>0</v>
          </cell>
          <cell r="H51">
            <v>2591464.5127859674</v>
          </cell>
          <cell r="I51">
            <v>0</v>
          </cell>
          <cell r="J51">
            <v>2621794.7658934174</v>
          </cell>
          <cell r="K51">
            <v>0</v>
          </cell>
          <cell r="L51">
            <v>2731146</v>
          </cell>
        </row>
        <row r="52">
          <cell r="A52" t="str">
            <v>Medicaid IP Revenue</v>
          </cell>
          <cell r="B52">
            <v>21189943</v>
          </cell>
          <cell r="C52">
            <v>0</v>
          </cell>
          <cell r="D52">
            <v>22092932.760000005</v>
          </cell>
          <cell r="E52">
            <v>0</v>
          </cell>
          <cell r="F52">
            <v>6453528</v>
          </cell>
          <cell r="G52">
            <v>0</v>
          </cell>
          <cell r="H52">
            <v>19627945.137662005</v>
          </cell>
          <cell r="I52">
            <v>0</v>
          </cell>
          <cell r="J52">
            <v>19857668.73258958</v>
          </cell>
          <cell r="K52">
            <v>0</v>
          </cell>
          <cell r="L52">
            <v>20685904</v>
          </cell>
        </row>
        <row r="53">
          <cell r="A53" t="str">
            <v>Medicaid IP Per Diem</v>
          </cell>
          <cell r="B53">
            <v>0</v>
          </cell>
          <cell r="C53">
            <v>0</v>
          </cell>
          <cell r="D53">
            <v>0</v>
          </cell>
          <cell r="E53">
            <v>0</v>
          </cell>
          <cell r="F53">
            <v>0</v>
          </cell>
          <cell r="G53">
            <v>0</v>
          </cell>
          <cell r="H53">
            <v>0</v>
          </cell>
          <cell r="I53">
            <v>0</v>
          </cell>
          <cell r="J53">
            <v>0</v>
          </cell>
          <cell r="K53">
            <v>0</v>
          </cell>
          <cell r="L53">
            <v>0</v>
          </cell>
        </row>
        <row r="54">
          <cell r="A54" t="str">
            <v>Medicaid IP DRG</v>
          </cell>
          <cell r="B54">
            <v>6754526.4170759991</v>
          </cell>
          <cell r="C54">
            <v>0</v>
          </cell>
          <cell r="D54">
            <v>8585805.996767005</v>
          </cell>
          <cell r="E54">
            <v>0</v>
          </cell>
          <cell r="F54">
            <v>2554513.3153868001</v>
          </cell>
          <cell r="G54">
            <v>0</v>
          </cell>
          <cell r="H54">
            <v>7915539.7072094381</v>
          </cell>
          <cell r="I54">
            <v>0</v>
          </cell>
          <cell r="J54">
            <v>7788428.222895042</v>
          </cell>
          <cell r="K54">
            <v>0</v>
          </cell>
          <cell r="L54">
            <v>8507312.2561988793</v>
          </cell>
        </row>
        <row r="55">
          <cell r="A55" t="str">
            <v>Medicaid Level II</v>
          </cell>
          <cell r="B55">
            <v>3119618</v>
          </cell>
          <cell r="C55">
            <v>0</v>
          </cell>
          <cell r="D55">
            <v>2841672</v>
          </cell>
          <cell r="E55">
            <v>0</v>
          </cell>
          <cell r="F55">
            <v>789415</v>
          </cell>
          <cell r="G55">
            <v>0</v>
          </cell>
          <cell r="H55">
            <v>2411104.5127859674</v>
          </cell>
          <cell r="I55">
            <v>0</v>
          </cell>
          <cell r="J55">
            <v>2441434.7658934174</v>
          </cell>
          <cell r="K55">
            <v>0</v>
          </cell>
          <cell r="L55">
            <v>2550786</v>
          </cell>
        </row>
        <row r="56">
          <cell r="A56" t="str">
            <v>Medicaid Level I</v>
          </cell>
          <cell r="B56">
            <v>0</v>
          </cell>
          <cell r="C56">
            <v>0</v>
          </cell>
          <cell r="D56">
            <v>0</v>
          </cell>
          <cell r="E56">
            <v>0</v>
          </cell>
          <cell r="F56">
            <v>0</v>
          </cell>
          <cell r="G56">
            <v>0</v>
          </cell>
          <cell r="H56">
            <v>0</v>
          </cell>
          <cell r="I56">
            <v>0</v>
          </cell>
          <cell r="J56">
            <v>0</v>
          </cell>
          <cell r="K56">
            <v>0</v>
          </cell>
          <cell r="L56">
            <v>0</v>
          </cell>
        </row>
        <row r="57">
          <cell r="A57" t="str">
            <v>Medicaid Billing Adjustment</v>
          </cell>
          <cell r="B57">
            <v>1276000</v>
          </cell>
          <cell r="C57">
            <v>0</v>
          </cell>
          <cell r="D57">
            <v>1805850.8</v>
          </cell>
          <cell r="E57">
            <v>0</v>
          </cell>
          <cell r="F57">
            <v>564921</v>
          </cell>
          <cell r="G57">
            <v>0</v>
          </cell>
          <cell r="H57">
            <v>1419290.777142857</v>
          </cell>
          <cell r="I57">
            <v>0</v>
          </cell>
          <cell r="J57">
            <v>1277773.067142857</v>
          </cell>
          <cell r="K57">
            <v>0</v>
          </cell>
          <cell r="L57">
            <v>1292000</v>
          </cell>
        </row>
        <row r="58">
          <cell r="A58" t="str">
            <v>M'caid Add'l Reserve</v>
          </cell>
          <cell r="B58">
            <v>-320000</v>
          </cell>
          <cell r="C58">
            <v>0</v>
          </cell>
          <cell r="D58">
            <v>1396</v>
          </cell>
          <cell r="E58">
            <v>0</v>
          </cell>
          <cell r="F58">
            <v>185334</v>
          </cell>
          <cell r="G58">
            <v>0</v>
          </cell>
          <cell r="H58">
            <v>0</v>
          </cell>
          <cell r="I58">
            <v>0</v>
          </cell>
          <cell r="J58">
            <v>200000</v>
          </cell>
          <cell r="K58">
            <v>0</v>
          </cell>
          <cell r="L58">
            <v>200000</v>
          </cell>
        </row>
        <row r="59">
          <cell r="A59" t="str">
            <v>Medicaid IP C/A</v>
          </cell>
          <cell r="B59">
            <v>10830144.417075999</v>
          </cell>
          <cell r="C59">
            <v>0</v>
          </cell>
          <cell r="D59">
            <v>13234724.796767006</v>
          </cell>
          <cell r="E59">
            <v>0</v>
          </cell>
          <cell r="F59">
            <v>4094183.3153868001</v>
          </cell>
          <cell r="G59">
            <v>0</v>
          </cell>
          <cell r="H59">
            <v>11745934.997138262</v>
          </cell>
          <cell r="I59">
            <v>0</v>
          </cell>
          <cell r="J59">
            <v>11707636.055931317</v>
          </cell>
          <cell r="K59">
            <v>0</v>
          </cell>
          <cell r="L59">
            <v>12550098.256198879</v>
          </cell>
        </row>
        <row r="60">
          <cell r="A60" t="str">
            <v>Medicaid IP Net Revenue</v>
          </cell>
          <cell r="B60">
            <v>10359798.582924001</v>
          </cell>
          <cell r="C60">
            <v>0</v>
          </cell>
          <cell r="D60">
            <v>8858207.9632329997</v>
          </cell>
          <cell r="E60">
            <v>0</v>
          </cell>
          <cell r="F60">
            <v>2359344.6846131999</v>
          </cell>
          <cell r="G60">
            <v>0</v>
          </cell>
          <cell r="H60">
            <v>7882010.1405237429</v>
          </cell>
          <cell r="I60">
            <v>0</v>
          </cell>
          <cell r="J60">
            <v>8150032.6766582634</v>
          </cell>
          <cell r="K60">
            <v>0</v>
          </cell>
          <cell r="L60">
            <v>8135805.7438011207</v>
          </cell>
        </row>
        <row r="61">
          <cell r="A61" t="str">
            <v>Medicaid Net to Gross %</v>
          </cell>
          <cell r="B61">
            <v>0.48890167297401416</v>
          </cell>
          <cell r="C61">
            <v>0</v>
          </cell>
          <cell r="D61">
            <v>0.4009521080547116</v>
          </cell>
          <cell r="E61">
            <v>0</v>
          </cell>
          <cell r="F61">
            <v>0.36558990440782158</v>
          </cell>
          <cell r="G61">
            <v>0</v>
          </cell>
          <cell r="H61">
            <v>0.40157082594447346</v>
          </cell>
          <cell r="I61">
            <v>0</v>
          </cell>
          <cell r="J61">
            <v>0.41042243107232262</v>
          </cell>
          <cell r="K61">
            <v>0</v>
          </cell>
          <cell r="L61">
            <v>0.39330191921035312</v>
          </cell>
        </row>
        <row r="62">
          <cell r="A62">
            <v>0</v>
          </cell>
          <cell r="B62">
            <v>0</v>
          </cell>
          <cell r="C62">
            <v>0</v>
          </cell>
          <cell r="D62">
            <v>0</v>
          </cell>
          <cell r="E62">
            <v>0</v>
          </cell>
          <cell r="F62">
            <v>0</v>
          </cell>
          <cell r="G62">
            <v>0</v>
          </cell>
          <cell r="H62">
            <v>0</v>
          </cell>
          <cell r="I62">
            <v>0</v>
          </cell>
          <cell r="J62">
            <v>0</v>
          </cell>
          <cell r="K62">
            <v>0</v>
          </cell>
          <cell r="L62">
            <v>0</v>
          </cell>
        </row>
        <row r="63">
          <cell r="A63" t="str">
            <v>Medicaid OP Revenue</v>
          </cell>
          <cell r="B63">
            <v>34304014</v>
          </cell>
          <cell r="C63">
            <v>0</v>
          </cell>
          <cell r="D63">
            <v>27343079</v>
          </cell>
          <cell r="E63">
            <v>0</v>
          </cell>
          <cell r="F63">
            <v>10434769</v>
          </cell>
          <cell r="G63">
            <v>0</v>
          </cell>
          <cell r="H63">
            <v>30691418.65287986</v>
          </cell>
          <cell r="I63">
            <v>0</v>
          </cell>
          <cell r="J63">
            <v>31041044.070848215</v>
          </cell>
          <cell r="K63">
            <v>0</v>
          </cell>
          <cell r="L63">
            <v>32629260</v>
          </cell>
        </row>
        <row r="64">
          <cell r="A64" t="str">
            <v>Medicaid OP Fee Based Revenue</v>
          </cell>
          <cell r="B64">
            <v>7857241</v>
          </cell>
          <cell r="C64">
            <v>0</v>
          </cell>
          <cell r="D64">
            <v>6501933</v>
          </cell>
          <cell r="E64">
            <v>0</v>
          </cell>
          <cell r="F64">
            <v>2260544</v>
          </cell>
          <cell r="G64">
            <v>0</v>
          </cell>
          <cell r="H64">
            <v>6648858.4737482592</v>
          </cell>
          <cell r="I64">
            <v>0</v>
          </cell>
          <cell r="J64">
            <v>6724599.8381077256</v>
          </cell>
          <cell r="K64">
            <v>0</v>
          </cell>
          <cell r="L64">
            <v>7068664</v>
          </cell>
        </row>
        <row r="65">
          <cell r="A65" t="str">
            <v>Medicaid OP Revenue</v>
          </cell>
          <cell r="B65">
            <v>42161255</v>
          </cell>
          <cell r="C65">
            <v>0</v>
          </cell>
          <cell r="D65">
            <v>33845012</v>
          </cell>
          <cell r="E65">
            <v>0</v>
          </cell>
          <cell r="F65">
            <v>12695313</v>
          </cell>
          <cell r="G65">
            <v>0</v>
          </cell>
          <cell r="H65">
            <v>37340277.126628116</v>
          </cell>
          <cell r="I65">
            <v>0</v>
          </cell>
          <cell r="J65">
            <v>37765643.908955939</v>
          </cell>
          <cell r="K65">
            <v>0</v>
          </cell>
          <cell r="L65">
            <v>39697924</v>
          </cell>
        </row>
        <row r="66">
          <cell r="A66" t="str">
            <v>Medicaid Cost Base C/A</v>
          </cell>
          <cell r="B66">
            <v>0</v>
          </cell>
          <cell r="C66">
            <v>0</v>
          </cell>
          <cell r="D66">
            <v>0</v>
          </cell>
          <cell r="E66">
            <v>0</v>
          </cell>
          <cell r="F66">
            <v>0</v>
          </cell>
          <cell r="G66">
            <v>0</v>
          </cell>
          <cell r="H66">
            <v>0</v>
          </cell>
          <cell r="I66">
            <v>0</v>
          </cell>
          <cell r="J66">
            <v>0</v>
          </cell>
          <cell r="K66">
            <v>0</v>
          </cell>
          <cell r="L66">
            <v>0</v>
          </cell>
        </row>
        <row r="67">
          <cell r="A67" t="str">
            <v>Medicaid PPS Base C/A</v>
          </cell>
          <cell r="B67">
            <v>25440329.619999997</v>
          </cell>
          <cell r="C67">
            <v>0</v>
          </cell>
          <cell r="D67">
            <v>17443696.460000001</v>
          </cell>
          <cell r="E67">
            <v>0</v>
          </cell>
          <cell r="F67">
            <v>6877824.9900000002</v>
          </cell>
          <cell r="G67">
            <v>0</v>
          </cell>
          <cell r="H67">
            <v>21790907.24287986</v>
          </cell>
          <cell r="I67">
            <v>0</v>
          </cell>
          <cell r="J67">
            <v>21939551.270848215</v>
          </cell>
          <cell r="K67">
            <v>0</v>
          </cell>
          <cell r="L67">
            <v>23527767.199999999</v>
          </cell>
        </row>
        <row r="68">
          <cell r="A68" t="str">
            <v>Medicaid Fee Based C/A</v>
          </cell>
          <cell r="B68">
            <v>6624639</v>
          </cell>
          <cell r="C68">
            <v>0</v>
          </cell>
          <cell r="D68">
            <v>5410200</v>
          </cell>
          <cell r="E68">
            <v>0</v>
          </cell>
          <cell r="F68">
            <v>1870874</v>
          </cell>
          <cell r="G68">
            <v>0</v>
          </cell>
          <cell r="H68">
            <v>5193422</v>
          </cell>
          <cell r="I68">
            <v>0</v>
          </cell>
          <cell r="J68">
            <v>5306573</v>
          </cell>
          <cell r="K68">
            <v>0</v>
          </cell>
          <cell r="L68">
            <v>5650638</v>
          </cell>
        </row>
        <row r="69">
          <cell r="A69" t="str">
            <v>Medicaid OP C/A</v>
          </cell>
          <cell r="B69">
            <v>32064968.619999997</v>
          </cell>
          <cell r="C69">
            <v>0</v>
          </cell>
          <cell r="D69">
            <v>22853896.460000001</v>
          </cell>
          <cell r="E69">
            <v>0</v>
          </cell>
          <cell r="F69">
            <v>8748698.9900000002</v>
          </cell>
          <cell r="G69">
            <v>0</v>
          </cell>
          <cell r="H69">
            <v>26984329.24287986</v>
          </cell>
          <cell r="I69">
            <v>0</v>
          </cell>
          <cell r="J69">
            <v>27246124.270848215</v>
          </cell>
          <cell r="K69">
            <v>0</v>
          </cell>
          <cell r="L69">
            <v>29178405.199999999</v>
          </cell>
        </row>
        <row r="70">
          <cell r="A70" t="str">
            <v>Medicaid OP Net Revenue</v>
          </cell>
          <cell r="B70">
            <v>10096286.380000003</v>
          </cell>
          <cell r="C70">
            <v>0</v>
          </cell>
          <cell r="D70">
            <v>10991115.539999999</v>
          </cell>
          <cell r="E70">
            <v>0</v>
          </cell>
          <cell r="F70">
            <v>3946614.01</v>
          </cell>
          <cell r="G70">
            <v>0</v>
          </cell>
          <cell r="H70">
            <v>10355947.883748256</v>
          </cell>
          <cell r="I70">
            <v>0</v>
          </cell>
          <cell r="J70">
            <v>10519519.638107724</v>
          </cell>
          <cell r="K70">
            <v>0</v>
          </cell>
          <cell r="L70">
            <v>10519518.800000001</v>
          </cell>
        </row>
        <row r="71">
          <cell r="A71" t="str">
            <v>Medicaid Net to Gross %</v>
          </cell>
          <cell r="B71">
            <v>0.23946835500983077</v>
          </cell>
          <cell r="C71">
            <v>0</v>
          </cell>
          <cell r="D71">
            <v>0.32474846042306027</v>
          </cell>
          <cell r="E71">
            <v>0</v>
          </cell>
          <cell r="F71">
            <v>0.31087173746720542</v>
          </cell>
          <cell r="G71">
            <v>0</v>
          </cell>
          <cell r="H71">
            <v>0.2773398774901758</v>
          </cell>
          <cell r="I71">
            <v>0</v>
          </cell>
          <cell r="J71">
            <v>0.2785473395731794</v>
          </cell>
          <cell r="K71">
            <v>0</v>
          </cell>
          <cell r="L71">
            <v>0.26498914149767633</v>
          </cell>
        </row>
        <row r="72">
          <cell r="A72">
            <v>0</v>
          </cell>
          <cell r="B72">
            <v>0</v>
          </cell>
          <cell r="C72">
            <v>0</v>
          </cell>
          <cell r="D72">
            <v>0</v>
          </cell>
          <cell r="E72">
            <v>0</v>
          </cell>
          <cell r="F72">
            <v>0</v>
          </cell>
          <cell r="G72">
            <v>0</v>
          </cell>
          <cell r="H72">
            <v>0</v>
          </cell>
          <cell r="I72">
            <v>0</v>
          </cell>
          <cell r="J72">
            <v>0</v>
          </cell>
          <cell r="K72">
            <v>0</v>
          </cell>
          <cell r="L72">
            <v>0</v>
          </cell>
        </row>
        <row r="73">
          <cell r="A73" t="str">
            <v>Medicaid U&amp;C Revenue</v>
          </cell>
          <cell r="B73">
            <v>10844945</v>
          </cell>
          <cell r="C73">
            <v>0</v>
          </cell>
          <cell r="D73">
            <v>7304510</v>
          </cell>
          <cell r="E73">
            <v>0</v>
          </cell>
          <cell r="F73">
            <v>3320424</v>
          </cell>
          <cell r="G73">
            <v>0</v>
          </cell>
          <cell r="H73">
            <v>9858991.649955038</v>
          </cell>
          <cell r="I73">
            <v>0</v>
          </cell>
          <cell r="J73">
            <v>9972181.0838374905</v>
          </cell>
          <cell r="K73">
            <v>0</v>
          </cell>
          <cell r="L73">
            <v>10455466</v>
          </cell>
        </row>
        <row r="74">
          <cell r="A74" t="str">
            <v>Medicaid U&amp;C C/A</v>
          </cell>
          <cell r="B74">
            <v>7580544.4479999999</v>
          </cell>
          <cell r="C74">
            <v>0</v>
          </cell>
          <cell r="D74">
            <v>5641656.120000001</v>
          </cell>
          <cell r="E74">
            <v>0</v>
          </cell>
          <cell r="F74">
            <v>2724921.1180000002</v>
          </cell>
          <cell r="G74">
            <v>0</v>
          </cell>
          <cell r="H74">
            <v>7294483.9740000004</v>
          </cell>
          <cell r="I74">
            <v>0</v>
          </cell>
          <cell r="J74">
            <v>7407548.4442800423</v>
          </cell>
          <cell r="K74">
            <v>0</v>
          </cell>
          <cell r="L74">
            <v>7895668.2934416672</v>
          </cell>
        </row>
        <row r="75">
          <cell r="A75" t="str">
            <v>Medicaid U&amp;C Net Revenue</v>
          </cell>
          <cell r="B75">
            <v>3264400.5520000001</v>
          </cell>
          <cell r="C75">
            <v>0</v>
          </cell>
          <cell r="D75">
            <v>1662853.879999999</v>
          </cell>
          <cell r="E75">
            <v>0</v>
          </cell>
          <cell r="F75">
            <v>595502.88199999975</v>
          </cell>
          <cell r="G75">
            <v>0</v>
          </cell>
          <cell r="H75">
            <v>2564507.6759550376</v>
          </cell>
          <cell r="I75">
            <v>0</v>
          </cell>
          <cell r="J75">
            <v>2564632.6395574482</v>
          </cell>
          <cell r="K75">
            <v>0</v>
          </cell>
          <cell r="L75">
            <v>2559797.7065583328</v>
          </cell>
        </row>
        <row r="76">
          <cell r="A76" t="str">
            <v>Medicaid Net to Gross %</v>
          </cell>
          <cell r="B76">
            <v>0.3010066489041669</v>
          </cell>
          <cell r="C76">
            <v>0</v>
          </cell>
          <cell r="D76">
            <v>0.22764756020595481</v>
          </cell>
          <cell r="E76">
            <v>0</v>
          </cell>
          <cell r="F76">
            <v>0.17934543359522753</v>
          </cell>
          <cell r="G76">
            <v>0</v>
          </cell>
          <cell r="H76">
            <v>0.26011865787174421</v>
          </cell>
          <cell r="I76">
            <v>0</v>
          </cell>
          <cell r="J76">
            <v>0.25717870724530878</v>
          </cell>
          <cell r="K76">
            <v>0</v>
          </cell>
          <cell r="L76">
            <v>0.24482865771437953</v>
          </cell>
        </row>
        <row r="77">
          <cell r="A77">
            <v>0</v>
          </cell>
          <cell r="B77">
            <v>0</v>
          </cell>
          <cell r="C77">
            <v>0</v>
          </cell>
          <cell r="D77">
            <v>0</v>
          </cell>
          <cell r="E77">
            <v>0</v>
          </cell>
          <cell r="F77">
            <v>0</v>
          </cell>
          <cell r="G77">
            <v>0</v>
          </cell>
          <cell r="H77">
            <v>0</v>
          </cell>
          <cell r="I77">
            <v>0</v>
          </cell>
          <cell r="J77">
            <v>0</v>
          </cell>
          <cell r="K77">
            <v>0</v>
          </cell>
          <cell r="L77">
            <v>0</v>
          </cell>
        </row>
        <row r="78">
          <cell r="A78" t="str">
            <v>M'care HMO IP Revenue</v>
          </cell>
          <cell r="B78">
            <v>4925548</v>
          </cell>
          <cell r="C78">
            <v>0</v>
          </cell>
          <cell r="D78">
            <v>5527346.5</v>
          </cell>
          <cell r="E78">
            <v>0</v>
          </cell>
          <cell r="F78">
            <v>1718597</v>
          </cell>
          <cell r="G78">
            <v>0</v>
          </cell>
          <cell r="H78">
            <v>5226990.202839518</v>
          </cell>
          <cell r="I78">
            <v>0</v>
          </cell>
          <cell r="J78">
            <v>5288166.3968642037</v>
          </cell>
          <cell r="K78">
            <v>0</v>
          </cell>
          <cell r="L78">
            <v>5508728</v>
          </cell>
        </row>
        <row r="79">
          <cell r="A79" t="str">
            <v>M'care HMO OP Revenue</v>
          </cell>
          <cell r="B79">
            <v>5478564</v>
          </cell>
          <cell r="C79">
            <v>0</v>
          </cell>
          <cell r="D79">
            <v>4572455.5</v>
          </cell>
          <cell r="E79">
            <v>0</v>
          </cell>
          <cell r="F79">
            <v>1800792</v>
          </cell>
          <cell r="G79">
            <v>0</v>
          </cell>
          <cell r="H79">
            <v>5296606.103954656</v>
          </cell>
          <cell r="I79">
            <v>0</v>
          </cell>
          <cell r="J79">
            <v>5356943.1038129255</v>
          </cell>
          <cell r="K79">
            <v>0</v>
          </cell>
          <cell r="L79">
            <v>5631031</v>
          </cell>
        </row>
        <row r="80">
          <cell r="A80" t="str">
            <v>M'care HMO U&amp;C Revenue</v>
          </cell>
          <cell r="B80">
            <v>996562</v>
          </cell>
          <cell r="C80">
            <v>0</v>
          </cell>
          <cell r="D80">
            <v>1001850</v>
          </cell>
          <cell r="E80">
            <v>0</v>
          </cell>
          <cell r="F80">
            <v>512190</v>
          </cell>
          <cell r="G80">
            <v>0</v>
          </cell>
          <cell r="H80">
            <v>1530296.9717808296</v>
          </cell>
          <cell r="I80">
            <v>0</v>
          </cell>
          <cell r="J80">
            <v>1547955.3254360151</v>
          </cell>
          <cell r="K80">
            <v>0</v>
          </cell>
          <cell r="L80">
            <v>1620239</v>
          </cell>
        </row>
        <row r="81">
          <cell r="A81" t="str">
            <v>M'care HMO IP &amp; OP Revenue</v>
          </cell>
          <cell r="B81">
            <v>11400674</v>
          </cell>
          <cell r="C81">
            <v>0</v>
          </cell>
          <cell r="D81">
            <v>11101652</v>
          </cell>
          <cell r="E81">
            <v>0</v>
          </cell>
          <cell r="F81">
            <v>4031579</v>
          </cell>
          <cell r="G81">
            <v>0</v>
          </cell>
          <cell r="H81">
            <v>12053893.278575003</v>
          </cell>
          <cell r="I81">
            <v>0</v>
          </cell>
          <cell r="J81">
            <v>12193064.826113144</v>
          </cell>
          <cell r="K81">
            <v>0</v>
          </cell>
          <cell r="L81">
            <v>12759998</v>
          </cell>
        </row>
        <row r="82">
          <cell r="A82" t="str">
            <v>M'care HMO IP Contractual</v>
          </cell>
          <cell r="B82">
            <v>3154965.3344839998</v>
          </cell>
          <cell r="C82">
            <v>0</v>
          </cell>
          <cell r="D82">
            <v>3162741.5745999999</v>
          </cell>
          <cell r="E82">
            <v>0</v>
          </cell>
          <cell r="F82">
            <v>935292.29599999997</v>
          </cell>
          <cell r="G82">
            <v>0</v>
          </cell>
          <cell r="H82">
            <v>2928124.7948395177</v>
          </cell>
          <cell r="I82">
            <v>0</v>
          </cell>
          <cell r="J82">
            <v>2932891.4226562036</v>
          </cell>
          <cell r="K82">
            <v>0</v>
          </cell>
          <cell r="L82">
            <v>3153453.0257919999</v>
          </cell>
        </row>
        <row r="83">
          <cell r="A83" t="str">
            <v>M'care HMO OP Contractual</v>
          </cell>
          <cell r="B83">
            <v>4062978.5386844696</v>
          </cell>
          <cell r="C83">
            <v>0</v>
          </cell>
          <cell r="D83">
            <v>3242328.1950500002</v>
          </cell>
          <cell r="E83">
            <v>0</v>
          </cell>
          <cell r="F83">
            <v>1278562.32</v>
          </cell>
          <cell r="G83">
            <v>0</v>
          </cell>
          <cell r="H83">
            <v>3760590.3338078056</v>
          </cell>
          <cell r="I83">
            <v>0</v>
          </cell>
          <cell r="J83">
            <v>3791778.2524563838</v>
          </cell>
          <cell r="K83">
            <v>0</v>
          </cell>
          <cell r="L83">
            <v>4065866.1845634365</v>
          </cell>
        </row>
        <row r="84">
          <cell r="A84" t="str">
            <v>M'care HMO U&amp;C Contractual</v>
          </cell>
          <cell r="B84">
            <v>717454.45000000007</v>
          </cell>
          <cell r="C84">
            <v>0</v>
          </cell>
          <cell r="D84">
            <v>898969.5399999998</v>
          </cell>
          <cell r="E84">
            <v>0</v>
          </cell>
          <cell r="F84">
            <v>733666.66</v>
          </cell>
          <cell r="G84">
            <v>0</v>
          </cell>
          <cell r="H84">
            <v>1040484.6399999999</v>
          </cell>
          <cell r="I84">
            <v>0</v>
          </cell>
          <cell r="J84">
            <v>1768480.7700000003</v>
          </cell>
          <cell r="K84">
            <v>0</v>
          </cell>
          <cell r="L84">
            <v>1839206.7700000003</v>
          </cell>
        </row>
        <row r="85">
          <cell r="A85" t="str">
            <v>M'care HMO C/A</v>
          </cell>
          <cell r="B85">
            <v>7935398.3231684696</v>
          </cell>
          <cell r="C85">
            <v>0</v>
          </cell>
          <cell r="D85">
            <v>7304039.3096500002</v>
          </cell>
          <cell r="E85">
            <v>0</v>
          </cell>
          <cell r="F85">
            <v>2947521.2760000001</v>
          </cell>
          <cell r="G85">
            <v>0</v>
          </cell>
          <cell r="H85">
            <v>7729199.7686473234</v>
          </cell>
          <cell r="I85">
            <v>0</v>
          </cell>
          <cell r="J85">
            <v>8493150.4451125879</v>
          </cell>
          <cell r="K85">
            <v>0</v>
          </cell>
          <cell r="L85">
            <v>9058525.980355436</v>
          </cell>
        </row>
        <row r="86">
          <cell r="A86" t="str">
            <v>M'care HMO Net Revenue</v>
          </cell>
          <cell r="B86">
            <v>3465275.6768315304</v>
          </cell>
          <cell r="C86">
            <v>0</v>
          </cell>
          <cell r="D86">
            <v>3797612.6903499998</v>
          </cell>
          <cell r="E86">
            <v>0</v>
          </cell>
          <cell r="F86">
            <v>1084057.7239999999</v>
          </cell>
          <cell r="G86">
            <v>0</v>
          </cell>
          <cell r="H86">
            <v>4324693.5099276798</v>
          </cell>
          <cell r="I86">
            <v>0</v>
          </cell>
          <cell r="J86">
            <v>3699914.3810005561</v>
          </cell>
          <cell r="K86">
            <v>0</v>
          </cell>
          <cell r="L86">
            <v>3701472.019644564</v>
          </cell>
        </row>
        <row r="87">
          <cell r="A87" t="str">
            <v>M'care HMO Net to Gross %</v>
          </cell>
          <cell r="B87">
            <v>0.30395358001040379</v>
          </cell>
          <cell r="C87">
            <v>0</v>
          </cell>
          <cell r="D87">
            <v>0.34207635857708385</v>
          </cell>
          <cell r="E87">
            <v>0</v>
          </cell>
          <cell r="F87">
            <v>0.26889159904841253</v>
          </cell>
          <cell r="G87">
            <v>0</v>
          </cell>
          <cell r="H87">
            <v>0.35877980748465194</v>
          </cell>
          <cell r="I87">
            <v>0</v>
          </cell>
          <cell r="J87">
            <v>0.30344416549616587</v>
          </cell>
          <cell r="K87">
            <v>0</v>
          </cell>
          <cell r="L87">
            <v>0.2900840595464485</v>
          </cell>
        </row>
        <row r="88">
          <cell r="A88">
            <v>0</v>
          </cell>
          <cell r="B88">
            <v>0</v>
          </cell>
          <cell r="C88">
            <v>0</v>
          </cell>
          <cell r="D88">
            <v>0</v>
          </cell>
          <cell r="E88">
            <v>0</v>
          </cell>
          <cell r="F88">
            <v>0</v>
          </cell>
          <cell r="G88">
            <v>0</v>
          </cell>
          <cell r="H88">
            <v>0</v>
          </cell>
          <cell r="I88">
            <v>0</v>
          </cell>
          <cell r="J88">
            <v>0</v>
          </cell>
          <cell r="K88">
            <v>0</v>
          </cell>
          <cell r="L88">
            <v>0</v>
          </cell>
        </row>
        <row r="89">
          <cell r="A89" t="str">
            <v>Blue Cross IP &amp; OP Revenue</v>
          </cell>
          <cell r="B89">
            <v>71170093</v>
          </cell>
          <cell r="C89">
            <v>0</v>
          </cell>
          <cell r="D89">
            <v>62858161</v>
          </cell>
          <cell r="E89">
            <v>0</v>
          </cell>
          <cell r="F89">
            <v>23652443</v>
          </cell>
          <cell r="G89">
            <v>0</v>
          </cell>
          <cell r="H89">
            <v>70208445.035002902</v>
          </cell>
          <cell r="I89">
            <v>0</v>
          </cell>
          <cell r="J89">
            <v>71014305.697279781</v>
          </cell>
          <cell r="K89">
            <v>0</v>
          </cell>
          <cell r="L89">
            <v>74461733</v>
          </cell>
        </row>
        <row r="90">
          <cell r="A90" t="str">
            <v>Blue Shield Physician Revenue</v>
          </cell>
          <cell r="B90">
            <v>8207033.9999999991</v>
          </cell>
          <cell r="C90">
            <v>0</v>
          </cell>
          <cell r="D90">
            <v>6877631.9600000009</v>
          </cell>
          <cell r="E90">
            <v>0</v>
          </cell>
          <cell r="F90">
            <v>4116864</v>
          </cell>
          <cell r="G90">
            <v>0</v>
          </cell>
          <cell r="H90">
            <v>12334711.893772176</v>
          </cell>
          <cell r="I90">
            <v>0</v>
          </cell>
          <cell r="J90">
            <v>12476126.35060367</v>
          </cell>
          <cell r="K90">
            <v>0</v>
          </cell>
          <cell r="L90">
            <v>13086835.000000002</v>
          </cell>
        </row>
        <row r="91">
          <cell r="A91" t="str">
            <v>Blue Cross IP Psych Revenue</v>
          </cell>
          <cell r="B91">
            <v>158838</v>
          </cell>
          <cell r="C91">
            <v>0</v>
          </cell>
          <cell r="D91">
            <v>233008</v>
          </cell>
          <cell r="E91">
            <v>0</v>
          </cell>
          <cell r="F91">
            <v>105556</v>
          </cell>
          <cell r="G91">
            <v>0</v>
          </cell>
          <cell r="H91">
            <v>321041.04560343589</v>
          </cell>
          <cell r="I91">
            <v>0</v>
          </cell>
          <cell r="J91">
            <v>324798.47933366452</v>
          </cell>
          <cell r="K91">
            <v>0</v>
          </cell>
          <cell r="L91">
            <v>338345</v>
          </cell>
        </row>
        <row r="92">
          <cell r="A92" t="str">
            <v>Blue Cross IP &amp; OP Revenue</v>
          </cell>
          <cell r="B92">
            <v>79535965</v>
          </cell>
          <cell r="C92">
            <v>0</v>
          </cell>
          <cell r="D92">
            <v>69968800.960000008</v>
          </cell>
          <cell r="E92">
            <v>0</v>
          </cell>
          <cell r="F92">
            <v>27874863</v>
          </cell>
          <cell r="G92">
            <v>0</v>
          </cell>
          <cell r="H92">
            <v>82864197.974378511</v>
          </cell>
          <cell r="I92">
            <v>0</v>
          </cell>
          <cell r="J92">
            <v>83815230.52721712</v>
          </cell>
          <cell r="K92">
            <v>0</v>
          </cell>
          <cell r="L92">
            <v>87886913</v>
          </cell>
        </row>
        <row r="93">
          <cell r="A93" t="str">
            <v>Blue Cross C/A</v>
          </cell>
          <cell r="B93">
            <v>9481559.0294874813</v>
          </cell>
          <cell r="C93">
            <v>0</v>
          </cell>
          <cell r="D93">
            <v>9162085.988880001</v>
          </cell>
          <cell r="E93">
            <v>0</v>
          </cell>
          <cell r="F93">
            <v>4194082.4029999999</v>
          </cell>
          <cell r="G93">
            <v>0</v>
          </cell>
          <cell r="H93">
            <v>12584698.920944346</v>
          </cell>
          <cell r="I93">
            <v>0</v>
          </cell>
          <cell r="J93">
            <v>12676530.247653639</v>
          </cell>
          <cell r="K93">
            <v>0</v>
          </cell>
          <cell r="L93">
            <v>13533469.066692512</v>
          </cell>
        </row>
        <row r="94">
          <cell r="A94" t="str">
            <v>Blue Cross Net Revenue</v>
          </cell>
          <cell r="B94">
            <v>70054405.970512524</v>
          </cell>
          <cell r="C94">
            <v>0</v>
          </cell>
          <cell r="D94">
            <v>60806714.971120007</v>
          </cell>
          <cell r="E94">
            <v>0</v>
          </cell>
          <cell r="F94">
            <v>23680780.596999999</v>
          </cell>
          <cell r="G94">
            <v>0</v>
          </cell>
          <cell r="H94">
            <v>70279499.053434163</v>
          </cell>
          <cell r="I94">
            <v>0</v>
          </cell>
          <cell r="J94">
            <v>71138700.279563487</v>
          </cell>
          <cell r="K94">
            <v>0</v>
          </cell>
          <cell r="L94">
            <v>74353443.933307484</v>
          </cell>
        </row>
        <row r="95">
          <cell r="A95" t="str">
            <v>Blue Cross Net to Gross %</v>
          </cell>
          <cell r="B95">
            <v>0.88078903638765838</v>
          </cell>
          <cell r="C95">
            <v>0</v>
          </cell>
          <cell r="D95">
            <v>0.86905469490440734</v>
          </cell>
          <cell r="E95">
            <v>0</v>
          </cell>
          <cell r="F95">
            <v>0.84953890524950737</v>
          </cell>
          <cell r="G95">
            <v>0</v>
          </cell>
          <cell r="H95">
            <v>0.84812863421624474</v>
          </cell>
          <cell r="I95">
            <v>0</v>
          </cell>
          <cell r="J95">
            <v>0.84875624432557972</v>
          </cell>
          <cell r="K95">
            <v>0</v>
          </cell>
          <cell r="L95">
            <v>0.84601269284890557</v>
          </cell>
        </row>
        <row r="96">
          <cell r="A96">
            <v>0</v>
          </cell>
          <cell r="B96">
            <v>0</v>
          </cell>
          <cell r="C96">
            <v>0</v>
          </cell>
          <cell r="D96">
            <v>0</v>
          </cell>
          <cell r="E96">
            <v>0</v>
          </cell>
          <cell r="F96">
            <v>0</v>
          </cell>
          <cell r="G96">
            <v>0</v>
          </cell>
          <cell r="H96">
            <v>0</v>
          </cell>
          <cell r="I96">
            <v>0</v>
          </cell>
          <cell r="J96">
            <v>0</v>
          </cell>
          <cell r="K96">
            <v>0</v>
          </cell>
          <cell r="L96">
            <v>0</v>
          </cell>
        </row>
        <row r="97">
          <cell r="A97" t="str">
            <v>Catamount IP Revenue</v>
          </cell>
          <cell r="B97">
            <v>1481429</v>
          </cell>
          <cell r="C97">
            <v>0</v>
          </cell>
          <cell r="D97">
            <v>1500384</v>
          </cell>
          <cell r="E97">
            <v>0</v>
          </cell>
          <cell r="F97">
            <v>1020206</v>
          </cell>
          <cell r="G97">
            <v>0</v>
          </cell>
          <cell r="H97">
            <v>3102883.7865294148</v>
          </cell>
          <cell r="I97">
            <v>0</v>
          </cell>
          <cell r="J97">
            <v>3139199.6419633236</v>
          </cell>
          <cell r="K97">
            <v>0</v>
          </cell>
          <cell r="L97">
            <v>3270131</v>
          </cell>
        </row>
        <row r="98">
          <cell r="A98" t="str">
            <v>Catamount OP Revenue</v>
          </cell>
          <cell r="B98">
            <v>5426934</v>
          </cell>
          <cell r="C98">
            <v>0</v>
          </cell>
          <cell r="D98">
            <v>4761894</v>
          </cell>
          <cell r="E98">
            <v>0</v>
          </cell>
          <cell r="F98">
            <v>2028516</v>
          </cell>
          <cell r="G98">
            <v>0</v>
          </cell>
          <cell r="H98">
            <v>5966402.6870230902</v>
          </cell>
          <cell r="I98">
            <v>0</v>
          </cell>
          <cell r="J98">
            <v>6034369.764622556</v>
          </cell>
          <cell r="K98">
            <v>0</v>
          </cell>
          <cell r="L98">
            <v>6343118</v>
          </cell>
        </row>
        <row r="99">
          <cell r="A99" t="str">
            <v>Catamount IP &amp; OP Revenue</v>
          </cell>
          <cell r="B99">
            <v>6908363</v>
          </cell>
          <cell r="C99">
            <v>0</v>
          </cell>
          <cell r="D99">
            <v>6262278</v>
          </cell>
          <cell r="E99">
            <v>0</v>
          </cell>
          <cell r="F99">
            <v>3048722</v>
          </cell>
          <cell r="G99">
            <v>0</v>
          </cell>
          <cell r="H99">
            <v>9069286.4735525046</v>
          </cell>
          <cell r="I99">
            <v>0</v>
          </cell>
          <cell r="J99">
            <v>9173569.4065858796</v>
          </cell>
          <cell r="K99">
            <v>0</v>
          </cell>
          <cell r="L99">
            <v>9613249</v>
          </cell>
        </row>
        <row r="100">
          <cell r="A100" t="str">
            <v>Catamount IP C/A</v>
          </cell>
          <cell r="B100">
            <v>675531.62</v>
          </cell>
          <cell r="C100">
            <v>0</v>
          </cell>
          <cell r="D100">
            <v>602174.1</v>
          </cell>
          <cell r="E100">
            <v>0</v>
          </cell>
          <cell r="F100">
            <v>607163.93999999994</v>
          </cell>
          <cell r="G100">
            <v>0</v>
          </cell>
          <cell r="H100">
            <v>1840765.0065294148</v>
          </cell>
          <cell r="I100">
            <v>0</v>
          </cell>
          <cell r="J100">
            <v>1857325.0319633235</v>
          </cell>
          <cell r="K100">
            <v>0</v>
          </cell>
          <cell r="L100">
            <v>1917029.74</v>
          </cell>
        </row>
        <row r="101">
          <cell r="A101" t="str">
            <v>Catamount OP C/A</v>
          </cell>
          <cell r="B101">
            <v>2474681.9</v>
          </cell>
          <cell r="C101">
            <v>0</v>
          </cell>
          <cell r="D101">
            <v>2171423.66</v>
          </cell>
          <cell r="E101">
            <v>0</v>
          </cell>
          <cell r="F101">
            <v>925003.3</v>
          </cell>
          <cell r="G101">
            <v>0</v>
          </cell>
          <cell r="H101">
            <v>2720679.6270230901</v>
          </cell>
          <cell r="I101">
            <v>0</v>
          </cell>
          <cell r="J101">
            <v>2751672.6146225561</v>
          </cell>
          <cell r="K101">
            <v>0</v>
          </cell>
          <cell r="L101">
            <v>2892461.81</v>
          </cell>
        </row>
        <row r="102">
          <cell r="A102" t="str">
            <v>Catamount C/A</v>
          </cell>
          <cell r="B102">
            <v>3150213.52</v>
          </cell>
          <cell r="C102">
            <v>0</v>
          </cell>
          <cell r="D102">
            <v>2773597.7600000002</v>
          </cell>
          <cell r="E102">
            <v>0</v>
          </cell>
          <cell r="F102">
            <v>1532167.24</v>
          </cell>
          <cell r="G102">
            <v>0</v>
          </cell>
          <cell r="H102">
            <v>4561444.6335525047</v>
          </cell>
          <cell r="I102">
            <v>0</v>
          </cell>
          <cell r="J102">
            <v>4608997.6465858798</v>
          </cell>
          <cell r="K102">
            <v>0</v>
          </cell>
          <cell r="L102">
            <v>4809491.55</v>
          </cell>
        </row>
        <row r="103">
          <cell r="A103" t="str">
            <v>Catamount Net Revenue</v>
          </cell>
          <cell r="B103">
            <v>3758149.48</v>
          </cell>
          <cell r="D103">
            <v>3488680.2399999998</v>
          </cell>
          <cell r="F103">
            <v>1516554.76</v>
          </cell>
          <cell r="H103">
            <v>4507841.84</v>
          </cell>
          <cell r="I103">
            <v>0</v>
          </cell>
          <cell r="J103">
            <v>4564571.76</v>
          </cell>
          <cell r="K103">
            <v>0</v>
          </cell>
          <cell r="L103">
            <v>4803757.45</v>
          </cell>
        </row>
        <row r="104">
          <cell r="A104" t="str">
            <v>Catamount Net to Gross %</v>
          </cell>
          <cell r="B104">
            <v>0.54400000115801672</v>
          </cell>
          <cell r="D104">
            <v>0.55709443751938192</v>
          </cell>
          <cell r="F104">
            <v>0.49743950415944782</v>
          </cell>
          <cell r="H104">
            <v>0.49704481748873963</v>
          </cell>
          <cell r="I104">
            <v>0</v>
          </cell>
          <cell r="J104">
            <v>0.49757859320528025</v>
          </cell>
          <cell r="K104">
            <v>0</v>
          </cell>
          <cell r="L104">
            <v>0.4997017605598274</v>
          </cell>
        </row>
        <row r="105">
          <cell r="A105">
            <v>0</v>
          </cell>
          <cell r="B105">
            <v>0</v>
          </cell>
          <cell r="C105">
            <v>0</v>
          </cell>
          <cell r="D105">
            <v>0</v>
          </cell>
          <cell r="E105">
            <v>0</v>
          </cell>
          <cell r="F105">
            <v>0</v>
          </cell>
          <cell r="G105">
            <v>0</v>
          </cell>
          <cell r="H105">
            <v>0</v>
          </cell>
          <cell r="I105">
            <v>0</v>
          </cell>
          <cell r="J105">
            <v>0</v>
          </cell>
          <cell r="K105">
            <v>0</v>
          </cell>
          <cell r="L105">
            <v>0</v>
          </cell>
        </row>
        <row r="106">
          <cell r="A106" t="str">
            <v>Cigna IP &amp; OP Revenue</v>
          </cell>
          <cell r="B106">
            <v>22471605.210000001</v>
          </cell>
          <cell r="C106">
            <v>0</v>
          </cell>
          <cell r="D106">
            <v>8824970.5</v>
          </cell>
          <cell r="E106">
            <v>0</v>
          </cell>
          <cell r="F106">
            <v>6057194</v>
          </cell>
          <cell r="G106">
            <v>0</v>
          </cell>
          <cell r="H106">
            <v>22821748.281015623</v>
          </cell>
          <cell r="I106">
            <v>0</v>
          </cell>
          <cell r="J106">
            <v>23083932.211977646</v>
          </cell>
          <cell r="K106">
            <v>0</v>
          </cell>
          <cell r="L106">
            <v>24197407.98</v>
          </cell>
        </row>
        <row r="107">
          <cell r="A107" t="str">
            <v>Cigna C/A</v>
          </cell>
          <cell r="B107">
            <v>2134802.4949500002</v>
          </cell>
          <cell r="C107">
            <v>0</v>
          </cell>
          <cell r="D107">
            <v>764005.19750000001</v>
          </cell>
          <cell r="E107">
            <v>0</v>
          </cell>
          <cell r="F107">
            <v>367714.43000000005</v>
          </cell>
          <cell r="G107">
            <v>0</v>
          </cell>
          <cell r="H107">
            <v>2168066.0866964841</v>
          </cell>
          <cell r="I107">
            <v>0</v>
          </cell>
          <cell r="J107">
            <v>2192973.5601378763</v>
          </cell>
          <cell r="K107">
            <v>0</v>
          </cell>
          <cell r="L107">
            <v>2298753.7581000002</v>
          </cell>
        </row>
        <row r="108">
          <cell r="A108" t="str">
            <v>Cigna Net Revenue</v>
          </cell>
          <cell r="B108">
            <v>20336802.715050001</v>
          </cell>
          <cell r="C108">
            <v>0</v>
          </cell>
          <cell r="D108">
            <v>8060965.3025000002</v>
          </cell>
          <cell r="E108">
            <v>0</v>
          </cell>
          <cell r="F108">
            <v>5689479.5700000003</v>
          </cell>
          <cell r="G108">
            <v>0</v>
          </cell>
          <cell r="H108">
            <v>20653682.19431914</v>
          </cell>
          <cell r="I108">
            <v>0</v>
          </cell>
          <cell r="J108">
            <v>20890958.65183977</v>
          </cell>
          <cell r="K108">
            <v>0</v>
          </cell>
          <cell r="L108">
            <v>21898654.221900001</v>
          </cell>
        </row>
        <row r="109">
          <cell r="A109" t="str">
            <v>Cigna Net to Gross %</v>
          </cell>
          <cell r="B109">
            <v>0.90500000000000003</v>
          </cell>
          <cell r="C109">
            <v>0</v>
          </cell>
          <cell r="D109">
            <v>0.91342688369326563</v>
          </cell>
          <cell r="E109">
            <v>0</v>
          </cell>
          <cell r="F109">
            <v>0.939292941583182</v>
          </cell>
          <cell r="G109">
            <v>0</v>
          </cell>
          <cell r="H109">
            <v>0.90500000000000003</v>
          </cell>
          <cell r="I109">
            <v>0</v>
          </cell>
          <cell r="J109">
            <v>0.90500000000000003</v>
          </cell>
          <cell r="K109">
            <v>0</v>
          </cell>
          <cell r="L109">
            <v>0.90500000000000003</v>
          </cell>
        </row>
        <row r="110">
          <cell r="A110">
            <v>0</v>
          </cell>
          <cell r="B110">
            <v>0</v>
          </cell>
          <cell r="C110">
            <v>0</v>
          </cell>
          <cell r="D110">
            <v>0</v>
          </cell>
          <cell r="E110">
            <v>0</v>
          </cell>
          <cell r="F110">
            <v>0</v>
          </cell>
          <cell r="G110">
            <v>0</v>
          </cell>
          <cell r="H110">
            <v>0</v>
          </cell>
          <cell r="I110">
            <v>0</v>
          </cell>
          <cell r="J110">
            <v>0</v>
          </cell>
          <cell r="K110">
            <v>0</v>
          </cell>
          <cell r="L110">
            <v>0</v>
          </cell>
        </row>
        <row r="111">
          <cell r="A111" t="str">
            <v>Workers Comp IP &amp; OP Revenue</v>
          </cell>
          <cell r="B111">
            <v>3403656</v>
          </cell>
          <cell r="C111">
            <v>0</v>
          </cell>
          <cell r="D111">
            <v>3497349</v>
          </cell>
          <cell r="E111">
            <v>0</v>
          </cell>
          <cell r="F111">
            <v>1215717</v>
          </cell>
          <cell r="G111">
            <v>0</v>
          </cell>
          <cell r="H111">
            <v>3588419.2435170058</v>
          </cell>
          <cell r="I111">
            <v>0</v>
          </cell>
          <cell r="J111">
            <v>3629417.3739062059</v>
          </cell>
          <cell r="K111">
            <v>0</v>
          </cell>
          <cell r="L111">
            <v>3811434</v>
          </cell>
        </row>
        <row r="112">
          <cell r="A112" t="str">
            <v>Workers Comp C/A</v>
          </cell>
          <cell r="B112">
            <v>636105.95025171782</v>
          </cell>
          <cell r="C112">
            <v>0</v>
          </cell>
          <cell r="D112">
            <v>453020.46200000006</v>
          </cell>
          <cell r="E112">
            <v>0</v>
          </cell>
          <cell r="F112">
            <v>377259.54300000001</v>
          </cell>
          <cell r="G112">
            <v>0</v>
          </cell>
          <cell r="H112">
            <v>865354.64538490912</v>
          </cell>
          <cell r="I112">
            <v>0</v>
          </cell>
          <cell r="J112">
            <v>875241.42844362976</v>
          </cell>
          <cell r="K112">
            <v>0</v>
          </cell>
          <cell r="L112">
            <v>934061.60192620149</v>
          </cell>
        </row>
        <row r="113">
          <cell r="A113" t="str">
            <v>Workers Comp Net Revenue</v>
          </cell>
          <cell r="B113">
            <v>2767550.0497482819</v>
          </cell>
          <cell r="C113">
            <v>0</v>
          </cell>
          <cell r="D113">
            <v>3044328.5379999997</v>
          </cell>
          <cell r="E113">
            <v>0</v>
          </cell>
          <cell r="F113">
            <v>838457.45699999994</v>
          </cell>
          <cell r="G113">
            <v>0</v>
          </cell>
          <cell r="H113">
            <v>2723064.5981320967</v>
          </cell>
          <cell r="I113">
            <v>0</v>
          </cell>
          <cell r="J113">
            <v>2754175.9454625761</v>
          </cell>
          <cell r="K113">
            <v>0</v>
          </cell>
          <cell r="L113">
            <v>2877372.3980737985</v>
          </cell>
        </row>
        <row r="114">
          <cell r="A114" t="str">
            <v>Workers Comp Net to Gross %</v>
          </cell>
          <cell r="B114">
            <v>0.81311097530075949</v>
          </cell>
          <cell r="C114">
            <v>0</v>
          </cell>
          <cell r="D114">
            <v>0.87046747064705288</v>
          </cell>
          <cell r="E114">
            <v>0</v>
          </cell>
          <cell r="F114">
            <v>0.68968144477703275</v>
          </cell>
          <cell r="G114">
            <v>0</v>
          </cell>
          <cell r="H114">
            <v>0.75884795319044829</v>
          </cell>
          <cell r="I114">
            <v>0</v>
          </cell>
          <cell r="J114">
            <v>0.75884795319044829</v>
          </cell>
          <cell r="K114">
            <v>0</v>
          </cell>
          <cell r="L114">
            <v>0.75493171286025118</v>
          </cell>
        </row>
        <row r="115">
          <cell r="A115">
            <v>0</v>
          </cell>
          <cell r="B115">
            <v>0</v>
          </cell>
          <cell r="C115">
            <v>0</v>
          </cell>
          <cell r="D115">
            <v>0</v>
          </cell>
          <cell r="E115">
            <v>0</v>
          </cell>
          <cell r="F115">
            <v>0</v>
          </cell>
          <cell r="G115">
            <v>0</v>
          </cell>
          <cell r="H115">
            <v>0</v>
          </cell>
          <cell r="I115">
            <v>0</v>
          </cell>
          <cell r="J115">
            <v>0</v>
          </cell>
          <cell r="K115">
            <v>0</v>
          </cell>
          <cell r="L115">
            <v>0</v>
          </cell>
        </row>
        <row r="116">
          <cell r="A116" t="str">
            <v>Other Payor Revenue</v>
          </cell>
          <cell r="B116">
            <v>36304460.789999999</v>
          </cell>
          <cell r="C116">
            <v>0</v>
          </cell>
          <cell r="D116">
            <v>39416855.5</v>
          </cell>
          <cell r="E116">
            <v>0</v>
          </cell>
          <cell r="F116">
            <v>14643908</v>
          </cell>
          <cell r="G116">
            <v>0</v>
          </cell>
          <cell r="H116">
            <v>38781591.935812831</v>
          </cell>
          <cell r="I116">
            <v>0</v>
          </cell>
          <cell r="J116">
            <v>36324994.014759123</v>
          </cell>
          <cell r="K116">
            <v>0</v>
          </cell>
          <cell r="L116">
            <v>38065741.019999996</v>
          </cell>
        </row>
        <row r="117">
          <cell r="A117" t="str">
            <v>Other C/A</v>
          </cell>
          <cell r="B117">
            <v>12331587.225257743</v>
          </cell>
          <cell r="C117">
            <v>0</v>
          </cell>
          <cell r="D117">
            <v>12456100.910850001</v>
          </cell>
          <cell r="E117">
            <v>0</v>
          </cell>
          <cell r="F117">
            <v>5558428</v>
          </cell>
          <cell r="G117">
            <v>0</v>
          </cell>
          <cell r="H117">
            <v>12926940.365607833</v>
          </cell>
          <cell r="I117">
            <v>0</v>
          </cell>
          <cell r="J117">
            <v>11210888.74551985</v>
          </cell>
          <cell r="K117">
            <v>0</v>
          </cell>
          <cell r="L117">
            <v>11561969.097367717</v>
          </cell>
        </row>
        <row r="118">
          <cell r="A118" t="str">
            <v>Bad Debt</v>
          </cell>
          <cell r="B118">
            <v>9292541</v>
          </cell>
          <cell r="C118">
            <v>0</v>
          </cell>
          <cell r="D118">
            <v>7581672</v>
          </cell>
          <cell r="E118">
            <v>0</v>
          </cell>
          <cell r="F118">
            <v>2116394</v>
          </cell>
          <cell r="G118">
            <v>0</v>
          </cell>
          <cell r="H118">
            <v>9538534</v>
          </cell>
          <cell r="I118">
            <v>0</v>
          </cell>
          <cell r="J118">
            <v>9209789</v>
          </cell>
          <cell r="K118">
            <v>0</v>
          </cell>
          <cell r="L118">
            <v>9647180</v>
          </cell>
        </row>
        <row r="119">
          <cell r="A119" t="str">
            <v>Medicaid DPS</v>
          </cell>
          <cell r="B119">
            <v>-4207111</v>
          </cell>
          <cell r="C119">
            <v>0</v>
          </cell>
          <cell r="D119">
            <v>-3935233.52</v>
          </cell>
          <cell r="E119">
            <v>0</v>
          </cell>
          <cell r="F119">
            <v>-1414395</v>
          </cell>
          <cell r="G119">
            <v>0</v>
          </cell>
          <cell r="H119">
            <v>-4356823</v>
          </cell>
          <cell r="I119">
            <v>0</v>
          </cell>
          <cell r="J119">
            <v>-5336685</v>
          </cell>
          <cell r="K119">
            <v>0</v>
          </cell>
          <cell r="L119">
            <v>-5336685</v>
          </cell>
        </row>
        <row r="120">
          <cell r="A120" t="str">
            <v>Other Net Revenue</v>
          </cell>
          <cell r="B120">
            <v>18887443.564742256</v>
          </cell>
          <cell r="C120">
            <v>0</v>
          </cell>
          <cell r="D120">
            <v>23314316.109149996</v>
          </cell>
          <cell r="E120">
            <v>0</v>
          </cell>
          <cell r="F120">
            <v>8383481</v>
          </cell>
          <cell r="G120">
            <v>0</v>
          </cell>
          <cell r="H120">
            <v>20672940.570204996</v>
          </cell>
          <cell r="I120">
            <v>0</v>
          </cell>
          <cell r="J120">
            <v>21241001.269239273</v>
          </cell>
          <cell r="K120">
            <v>0</v>
          </cell>
          <cell r="L120">
            <v>22193276.922632277</v>
          </cell>
        </row>
        <row r="121">
          <cell r="A121">
            <v>0</v>
          </cell>
          <cell r="B121">
            <v>0</v>
          </cell>
          <cell r="C121">
            <v>0</v>
          </cell>
          <cell r="D121">
            <v>0</v>
          </cell>
          <cell r="E121">
            <v>0</v>
          </cell>
          <cell r="F121">
            <v>0</v>
          </cell>
          <cell r="G121">
            <v>0</v>
          </cell>
          <cell r="H121">
            <v>0</v>
          </cell>
          <cell r="I121">
            <v>0</v>
          </cell>
          <cell r="J121">
            <v>0</v>
          </cell>
          <cell r="K121">
            <v>0</v>
          </cell>
          <cell r="L121">
            <v>0</v>
          </cell>
        </row>
        <row r="122">
          <cell r="A122" t="str">
            <v>Gross Patient Revenue</v>
          </cell>
          <cell r="B122">
            <v>442501944</v>
          </cell>
          <cell r="C122">
            <v>0</v>
          </cell>
          <cell r="D122">
            <v>386252247.05000007</v>
          </cell>
          <cell r="E122">
            <v>0</v>
          </cell>
          <cell r="F122">
            <v>145479540</v>
          </cell>
          <cell r="G122">
            <v>0</v>
          </cell>
          <cell r="H122">
            <v>433569736</v>
          </cell>
          <cell r="I122">
            <v>0</v>
          </cell>
          <cell r="J122">
            <v>438561382</v>
          </cell>
          <cell r="K122">
            <v>0</v>
          </cell>
          <cell r="L122">
            <v>459389531</v>
          </cell>
        </row>
        <row r="123">
          <cell r="A123" t="str">
            <v>Contractual Allowance ( w/ DPS )</v>
          </cell>
          <cell r="B123">
            <v>230817672.00860581</v>
          </cell>
          <cell r="C123">
            <v>0</v>
          </cell>
          <cell r="D123">
            <v>193783607.26050121</v>
          </cell>
          <cell r="E123">
            <v>0</v>
          </cell>
          <cell r="F123">
            <v>75207559.786535859</v>
          </cell>
          <cell r="G123">
            <v>0</v>
          </cell>
          <cell r="H123">
            <v>223441118.69811788</v>
          </cell>
          <cell r="I123">
            <v>0</v>
          </cell>
          <cell r="J123">
            <v>226446412.18794137</v>
          </cell>
          <cell r="K123">
            <v>0</v>
          </cell>
          <cell r="L123">
            <v>241568824.90445679</v>
          </cell>
        </row>
        <row r="124">
          <cell r="A124" t="str">
            <v>Net Patient Revenue</v>
          </cell>
          <cell r="B124">
            <v>211684271.99139419</v>
          </cell>
          <cell r="C124">
            <v>0</v>
          </cell>
          <cell r="D124">
            <v>192468639.78949887</v>
          </cell>
          <cell r="E124">
            <v>0</v>
          </cell>
          <cell r="F124">
            <v>70271980.213464141</v>
          </cell>
          <cell r="G124">
            <v>0</v>
          </cell>
          <cell r="H124">
            <v>210128617.30188212</v>
          </cell>
          <cell r="I124">
            <v>0</v>
          </cell>
          <cell r="J124">
            <v>212114969.81205863</v>
          </cell>
          <cell r="K124">
            <v>0</v>
          </cell>
          <cell r="L124">
            <v>217820706.09554321</v>
          </cell>
        </row>
        <row r="125">
          <cell r="A125" t="str">
            <v>Total Net To Gross %  ( w/ DPS )</v>
          </cell>
          <cell r="B125">
            <v>0.47838043394312002</v>
          </cell>
          <cell r="C125">
            <v>0</v>
          </cell>
          <cell r="D125">
            <v>0.4982977866393718</v>
          </cell>
          <cell r="E125">
            <v>0</v>
          </cell>
          <cell r="F125">
            <v>0.48303686012111491</v>
          </cell>
          <cell r="G125">
            <v>0</v>
          </cell>
          <cell r="H125">
            <v>0.48464779677768405</v>
          </cell>
          <cell r="I125">
            <v>0</v>
          </cell>
          <cell r="J125">
            <v>0.4836608477580423</v>
          </cell>
          <cell r="K125">
            <v>0</v>
          </cell>
          <cell r="L125">
            <v>0.47415252502901117</v>
          </cell>
        </row>
        <row r="126">
          <cell r="A126">
            <v>0</v>
          </cell>
          <cell r="B126">
            <v>0</v>
          </cell>
          <cell r="C126">
            <v>0</v>
          </cell>
          <cell r="D126">
            <v>0</v>
          </cell>
          <cell r="E126">
            <v>0</v>
          </cell>
          <cell r="F126">
            <v>0</v>
          </cell>
          <cell r="G126">
            <v>0</v>
          </cell>
          <cell r="H126">
            <v>0</v>
          </cell>
          <cell r="I126">
            <v>0</v>
          </cell>
          <cell r="J126">
            <v>0</v>
          </cell>
          <cell r="K126">
            <v>0</v>
          </cell>
          <cell r="L126">
            <v>0</v>
          </cell>
        </row>
        <row r="127">
          <cell r="A127" t="str">
            <v>Gross Patient Revenue</v>
          </cell>
          <cell r="B127">
            <v>442501944</v>
          </cell>
          <cell r="C127">
            <v>0</v>
          </cell>
          <cell r="D127">
            <v>386252247.05000007</v>
          </cell>
          <cell r="E127">
            <v>0</v>
          </cell>
          <cell r="F127">
            <v>145479540</v>
          </cell>
          <cell r="G127">
            <v>0</v>
          </cell>
          <cell r="H127">
            <v>433569736</v>
          </cell>
          <cell r="I127">
            <v>0</v>
          </cell>
          <cell r="J127">
            <v>438561382</v>
          </cell>
          <cell r="K127">
            <v>0</v>
          </cell>
          <cell r="L127">
            <v>459389531</v>
          </cell>
        </row>
        <row r="128">
          <cell r="A128" t="str">
            <v>Contractual Allowance (w/ DPS &amp; w/o PY Adj)</v>
          </cell>
          <cell r="B128">
            <v>230719344.2788308</v>
          </cell>
          <cell r="C128">
            <v>0</v>
          </cell>
          <cell r="D128">
            <v>193406767.01050121</v>
          </cell>
          <cell r="E128">
            <v>0</v>
          </cell>
          <cell r="F128">
            <v>75167700.786535859</v>
          </cell>
          <cell r="G128">
            <v>0</v>
          </cell>
          <cell r="H128">
            <v>223156118.69811788</v>
          </cell>
          <cell r="I128">
            <v>0</v>
          </cell>
          <cell r="J128">
            <v>226350569.18794137</v>
          </cell>
          <cell r="K128">
            <v>0</v>
          </cell>
          <cell r="L128">
            <v>241471601.76525679</v>
          </cell>
        </row>
        <row r="129">
          <cell r="A129" t="str">
            <v>Net Patient Revenue</v>
          </cell>
          <cell r="B129">
            <v>211782599.7211692</v>
          </cell>
          <cell r="C129">
            <v>0</v>
          </cell>
          <cell r="D129">
            <v>192845480.03949887</v>
          </cell>
          <cell r="E129">
            <v>0</v>
          </cell>
          <cell r="F129">
            <v>70311839.213464141</v>
          </cell>
          <cell r="G129">
            <v>0</v>
          </cell>
          <cell r="H129">
            <v>210413617.30188212</v>
          </cell>
          <cell r="I129">
            <v>0</v>
          </cell>
          <cell r="J129">
            <v>212210812.81205863</v>
          </cell>
          <cell r="K129">
            <v>0</v>
          </cell>
          <cell r="L129">
            <v>217917929.23474321</v>
          </cell>
        </row>
        <row r="130">
          <cell r="A130" t="str">
            <v>Total Net To Gross % (w/ DPS &amp; w/o PY Adj)</v>
          </cell>
          <cell r="B130">
            <v>0.47860264252572232</v>
          </cell>
          <cell r="C130">
            <v>0</v>
          </cell>
          <cell r="D130">
            <v>0.4992734191512293</v>
          </cell>
          <cell r="E130">
            <v>0</v>
          </cell>
          <cell r="F130">
            <v>0.48331084366546762</v>
          </cell>
          <cell r="G130">
            <v>0</v>
          </cell>
          <cell r="H130">
            <v>0.48530513048051427</v>
          </cell>
          <cell r="I130">
            <v>0</v>
          </cell>
          <cell r="J130">
            <v>0.4838793872919222</v>
          </cell>
          <cell r="K130">
            <v>0</v>
          </cell>
          <cell r="L130">
            <v>0.47436416054231589</v>
          </cell>
        </row>
        <row r="131">
          <cell r="A131">
            <v>0</v>
          </cell>
          <cell r="B131">
            <v>0</v>
          </cell>
          <cell r="C131">
            <v>0</v>
          </cell>
          <cell r="D131">
            <v>0</v>
          </cell>
          <cell r="E131">
            <v>0</v>
          </cell>
          <cell r="F131">
            <v>0</v>
          </cell>
          <cell r="G131">
            <v>0</v>
          </cell>
          <cell r="H131">
            <v>0</v>
          </cell>
          <cell r="I131">
            <v>0</v>
          </cell>
          <cell r="J131">
            <v>0</v>
          </cell>
          <cell r="K131">
            <v>0</v>
          </cell>
          <cell r="L131">
            <v>0</v>
          </cell>
        </row>
        <row r="132">
          <cell r="A132">
            <v>0</v>
          </cell>
          <cell r="B132">
            <v>211684271.99139419</v>
          </cell>
          <cell r="C132">
            <v>0</v>
          </cell>
          <cell r="D132">
            <v>192468639.78949881</v>
          </cell>
          <cell r="E132">
            <v>0</v>
          </cell>
          <cell r="F132">
            <v>70271980.213464156</v>
          </cell>
          <cell r="G132">
            <v>0</v>
          </cell>
          <cell r="H132">
            <v>210128617.30188206</v>
          </cell>
          <cell r="I132">
            <v>0</v>
          </cell>
          <cell r="J132">
            <v>212114969.81205857</v>
          </cell>
          <cell r="K132">
            <v>0</v>
          </cell>
          <cell r="L132">
            <v>217820706.09554315</v>
          </cell>
        </row>
      </sheetData>
      <sheetData sheetId="17"/>
      <sheetData sheetId="18">
        <row r="4">
          <cell r="C4" t="str">
            <v>BY 2014</v>
          </cell>
        </row>
      </sheetData>
      <sheetData sheetId="19">
        <row r="43">
          <cell r="L43">
            <v>500000</v>
          </cell>
        </row>
      </sheetData>
      <sheetData sheetId="20"/>
      <sheetData sheetId="21"/>
      <sheetData sheetId="22">
        <row r="50">
          <cell r="Z50">
            <v>49943.16</v>
          </cell>
        </row>
      </sheetData>
      <sheetData sheetId="23"/>
      <sheetData sheetId="24"/>
      <sheetData sheetId="25"/>
      <sheetData sheetId="26"/>
      <sheetData sheetId="27"/>
      <sheetData sheetId="28"/>
      <sheetData sheetId="29"/>
      <sheetData sheetId="30"/>
      <sheetData sheetId="31"/>
      <sheetData sheetId="32"/>
      <sheetData sheetId="33"/>
      <sheetData sheetId="34"/>
      <sheetData sheetId="35"/>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List"/>
      <sheetName val="Report"/>
      <sheetName val="User"/>
      <sheetName val="Settings"/>
      <sheetName val="Orientation"/>
      <sheetName val="Delivery"/>
      <sheetName val="RptClose"/>
      <sheetName val="Hidden"/>
    </sheetNames>
    <sheetDataSet>
      <sheetData sheetId="0"/>
      <sheetData sheetId="1">
        <row r="3">
          <cell r="B3" t="str">
            <v xml:space="preserve"> </v>
          </cell>
        </row>
        <row r="4">
          <cell r="B4" t="str">
            <v>R_IPRev</v>
          </cell>
        </row>
        <row r="5">
          <cell r="B5" t="str">
            <v>R_OPRev</v>
          </cell>
        </row>
        <row r="6">
          <cell r="B6" t="str">
            <v>R_OthPtRev</v>
          </cell>
        </row>
        <row r="7">
          <cell r="B7" t="str">
            <v>R_IntRevAlloc</v>
          </cell>
        </row>
        <row r="8">
          <cell r="B8" t="str">
            <v>R_OtherRev</v>
          </cell>
        </row>
        <row r="9">
          <cell r="B9" t="str">
            <v>D_Charity</v>
          </cell>
        </row>
        <row r="10">
          <cell r="B10" t="str">
            <v>D_Contractual</v>
          </cell>
        </row>
        <row r="11">
          <cell r="B11" t="str">
            <v>E_SalariesContract</v>
          </cell>
        </row>
        <row r="12">
          <cell r="B12" t="str">
            <v>E_SalariesPhy</v>
          </cell>
        </row>
        <row r="13">
          <cell r="B13" t="str">
            <v>E_SalariesProd</v>
          </cell>
        </row>
        <row r="14">
          <cell r="B14" t="str">
            <v>E_SalariesOvertime</v>
          </cell>
        </row>
        <row r="15">
          <cell r="B15" t="str">
            <v>E_SalariesNonProd</v>
          </cell>
        </row>
        <row r="16">
          <cell r="B16" t="str">
            <v>E_SalariesOth</v>
          </cell>
        </row>
        <row r="17">
          <cell r="B17" t="str">
            <v>E_SalariesPhyOth</v>
          </cell>
        </row>
        <row r="18">
          <cell r="B18" t="str">
            <v>E_AllocFringe</v>
          </cell>
        </row>
        <row r="19">
          <cell r="B19" t="str">
            <v>E_Benefits</v>
          </cell>
        </row>
        <row r="20">
          <cell r="B20" t="str">
            <v>E_MedSupplies</v>
          </cell>
        </row>
        <row r="21">
          <cell r="B21" t="str">
            <v>E_Drugs</v>
          </cell>
        </row>
        <row r="22">
          <cell r="B22" t="str">
            <v>E_Nutrition</v>
          </cell>
        </row>
        <row r="23">
          <cell r="B23" t="str">
            <v>E_OthSupplies</v>
          </cell>
        </row>
        <row r="24">
          <cell r="B24" t="str">
            <v>E_PurchSvcs</v>
          </cell>
        </row>
        <row r="25">
          <cell r="B25" t="str">
            <v>E_ProFees</v>
          </cell>
        </row>
        <row r="26">
          <cell r="B26" t="str">
            <v>E_MaintRepairs</v>
          </cell>
        </row>
        <row r="27">
          <cell r="B27" t="str">
            <v>E_RentLease</v>
          </cell>
        </row>
        <row r="28">
          <cell r="B28" t="str">
            <v>E_Utilities</v>
          </cell>
        </row>
        <row r="29">
          <cell r="B29" t="str">
            <v>E_OtherExp</v>
          </cell>
        </row>
        <row r="30">
          <cell r="B30" t="str">
            <v>E_Insurance</v>
          </cell>
        </row>
        <row r="31">
          <cell r="B31" t="str">
            <v>E_Interest</v>
          </cell>
        </row>
        <row r="32">
          <cell r="B32" t="str">
            <v>E_Depreciation</v>
          </cell>
        </row>
        <row r="33">
          <cell r="B33" t="str">
            <v>E_BadDebt</v>
          </cell>
        </row>
        <row r="34">
          <cell r="B34" t="str">
            <v>E_IntExpAlloc</v>
          </cell>
        </row>
        <row r="35">
          <cell r="B35" t="str">
            <v>R_NonOpGainLoss</v>
          </cell>
        </row>
        <row r="36">
          <cell r="B36" t="str">
            <v>R_NonOpRev</v>
          </cell>
        </row>
      </sheetData>
      <sheetData sheetId="2"/>
      <sheetData sheetId="3" refreshError="1"/>
      <sheetData sheetId="4"/>
      <sheetData sheetId="5"/>
      <sheetData sheetId="6"/>
      <sheetData sheetId="7" refreshError="1"/>
      <sheetData sheetId="8"/>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tailed Changes"/>
      <sheetName val="Balance By Cost Center"/>
      <sheetName val="Data Collection"/>
    </sheetNames>
    <sheetDataSet>
      <sheetData sheetId="0">
        <row r="3">
          <cell r="A3" t="str">
            <v>F/Y 2013</v>
          </cell>
        </row>
        <row r="41">
          <cell r="B41">
            <v>10</v>
          </cell>
          <cell r="C41">
            <v>1</v>
          </cell>
          <cell r="D41">
            <v>12</v>
          </cell>
        </row>
        <row r="42">
          <cell r="B42">
            <v>11</v>
          </cell>
          <cell r="C42">
            <v>2</v>
          </cell>
          <cell r="D42">
            <v>11</v>
          </cell>
        </row>
        <row r="43">
          <cell r="B43">
            <v>12</v>
          </cell>
          <cell r="C43">
            <v>3</v>
          </cell>
          <cell r="D43">
            <v>10</v>
          </cell>
        </row>
        <row r="44">
          <cell r="B44">
            <v>1</v>
          </cell>
          <cell r="C44">
            <v>4</v>
          </cell>
          <cell r="D44">
            <v>9</v>
          </cell>
        </row>
        <row r="45">
          <cell r="B45">
            <v>2</v>
          </cell>
          <cell r="C45">
            <v>5</v>
          </cell>
          <cell r="D45">
            <v>8</v>
          </cell>
        </row>
        <row r="46">
          <cell r="B46">
            <v>3</v>
          </cell>
          <cell r="C46">
            <v>6</v>
          </cell>
          <cell r="D46">
            <v>7</v>
          </cell>
        </row>
        <row r="47">
          <cell r="B47">
            <v>4</v>
          </cell>
          <cell r="C47">
            <v>7</v>
          </cell>
          <cell r="D47">
            <v>6</v>
          </cell>
        </row>
        <row r="48">
          <cell r="B48">
            <v>5</v>
          </cell>
          <cell r="C48">
            <v>8</v>
          </cell>
          <cell r="D48">
            <v>5</v>
          </cell>
        </row>
        <row r="49">
          <cell r="B49">
            <v>6</v>
          </cell>
          <cell r="C49">
            <v>9</v>
          </cell>
          <cell r="D49">
            <v>4</v>
          </cell>
        </row>
        <row r="50">
          <cell r="B50">
            <v>7</v>
          </cell>
          <cell r="C50">
            <v>10</v>
          </cell>
          <cell r="D50">
            <v>3</v>
          </cell>
        </row>
        <row r="51">
          <cell r="B51">
            <v>8</v>
          </cell>
          <cell r="C51">
            <v>11</v>
          </cell>
          <cell r="D51">
            <v>2</v>
          </cell>
        </row>
        <row r="52">
          <cell r="B52">
            <v>9</v>
          </cell>
          <cell r="C52">
            <v>12</v>
          </cell>
          <cell r="D52">
            <v>1</v>
          </cell>
        </row>
      </sheetData>
      <sheetData sheetId="1"/>
      <sheetData sheetId="2"/>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 used"/>
      <sheetName val="net to gross budget package"/>
      <sheetName val="Budget Package"/>
      <sheetName val="Budget Page"/>
      <sheetName val="Rev. by Payor"/>
      <sheetName val="Rev. Analysis"/>
      <sheetName val="Net to Gross"/>
      <sheetName val="Rev Summary"/>
      <sheetName val="M'caid IP"/>
      <sheetName val="M'caid OP"/>
      <sheetName val="M'caid U&amp;C"/>
      <sheetName val="M'care U&amp;C"/>
      <sheetName val="M'care IP DRG"/>
      <sheetName val="M'care IP Psych"/>
      <sheetName val="M'care IP Rehab"/>
      <sheetName val="M'care OP APC"/>
      <sheetName val="Swing Beds"/>
      <sheetName val="BCBS"/>
      <sheetName val="TVHP "/>
      <sheetName val="CHP"/>
      <sheetName val="Other C-A's"/>
      <sheetName val="Frozen PPS Rates Calculation"/>
      <sheetName val="Rev Comp."/>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rol"/>
      <sheetName val="Report"/>
      <sheetName val="Charts"/>
      <sheetName val="Capital"/>
      <sheetName val="SPMRatings"/>
      <sheetName val="Instructions"/>
      <sheetName val="User"/>
      <sheetName val="Ratios"/>
      <sheetName val="Settings"/>
      <sheetName val="Orientation"/>
      <sheetName val="Delivery"/>
      <sheetName val="RptClose"/>
      <sheetName val="Hidden"/>
      <sheetName val="FinancialStatements"/>
    </sheetNames>
    <sheetDataSet>
      <sheetData sheetId="0">
        <row r="1">
          <cell r="AG1" t="str">
            <v>Use Individual Scenarios</v>
          </cell>
        </row>
        <row r="2">
          <cell r="AG2">
            <v>0</v>
          </cell>
        </row>
        <row r="3">
          <cell r="AG3">
            <v>0</v>
          </cell>
        </row>
        <row r="4">
          <cell r="AG4">
            <v>0</v>
          </cell>
        </row>
        <row r="5">
          <cell r="AG5">
            <v>0</v>
          </cell>
        </row>
        <row r="6">
          <cell r="AG6">
            <v>0</v>
          </cell>
        </row>
        <row r="7">
          <cell r="AG7">
            <v>0</v>
          </cell>
        </row>
        <row r="8">
          <cell r="AG8">
            <v>0</v>
          </cell>
        </row>
        <row r="9">
          <cell r="AG9">
            <v>0</v>
          </cell>
        </row>
        <row r="10">
          <cell r="AG10">
            <v>0</v>
          </cell>
        </row>
        <row r="11">
          <cell r="AG11">
            <v>0</v>
          </cell>
        </row>
        <row r="12">
          <cell r="AG12">
            <v>0</v>
          </cell>
        </row>
        <row r="13">
          <cell r="AG13">
            <v>0</v>
          </cell>
        </row>
        <row r="14">
          <cell r="AG14">
            <v>0</v>
          </cell>
        </row>
        <row r="15">
          <cell r="AG15">
            <v>0</v>
          </cell>
        </row>
        <row r="16">
          <cell r="AG16">
            <v>0</v>
          </cell>
        </row>
        <row r="17">
          <cell r="AG17">
            <v>0</v>
          </cell>
        </row>
        <row r="18">
          <cell r="AG18">
            <v>0</v>
          </cell>
        </row>
        <row r="19">
          <cell r="AG19">
            <v>0</v>
          </cell>
        </row>
        <row r="20">
          <cell r="AG20">
            <v>0</v>
          </cell>
        </row>
        <row r="21">
          <cell r="AG21">
            <v>0</v>
          </cell>
        </row>
        <row r="22">
          <cell r="AG22">
            <v>0</v>
          </cell>
        </row>
        <row r="23">
          <cell r="AG23">
            <v>0</v>
          </cell>
        </row>
        <row r="24">
          <cell r="AG24">
            <v>0</v>
          </cell>
        </row>
        <row r="25">
          <cell r="AG25">
            <v>0</v>
          </cell>
        </row>
        <row r="26">
          <cell r="AG26">
            <v>0</v>
          </cell>
        </row>
        <row r="27">
          <cell r="AG27">
            <v>0</v>
          </cell>
        </row>
        <row r="28">
          <cell r="AG28">
            <v>0</v>
          </cell>
        </row>
        <row r="29">
          <cell r="AG29">
            <v>0</v>
          </cell>
        </row>
        <row r="30">
          <cell r="AG30">
            <v>0</v>
          </cell>
        </row>
        <row r="31">
          <cell r="AG31">
            <v>0</v>
          </cell>
        </row>
        <row r="32">
          <cell r="AG32">
            <v>0</v>
          </cell>
        </row>
        <row r="33">
          <cell r="AG33">
            <v>0</v>
          </cell>
        </row>
        <row r="34">
          <cell r="AG34">
            <v>0</v>
          </cell>
        </row>
        <row r="35">
          <cell r="AG35">
            <v>0</v>
          </cell>
        </row>
        <row r="36">
          <cell r="AG36">
            <v>0</v>
          </cell>
        </row>
        <row r="37">
          <cell r="AG37">
            <v>0</v>
          </cell>
        </row>
        <row r="38">
          <cell r="AG38">
            <v>0</v>
          </cell>
        </row>
        <row r="39">
          <cell r="AG39">
            <v>0</v>
          </cell>
        </row>
        <row r="40">
          <cell r="AG40">
            <v>0</v>
          </cell>
        </row>
        <row r="41">
          <cell r="AG41">
            <v>0</v>
          </cell>
        </row>
        <row r="42">
          <cell r="AG42">
            <v>0</v>
          </cell>
        </row>
        <row r="43">
          <cell r="AG43">
            <v>0</v>
          </cell>
        </row>
        <row r="44">
          <cell r="AG44">
            <v>0</v>
          </cell>
        </row>
        <row r="45">
          <cell r="AG45">
            <v>0</v>
          </cell>
        </row>
        <row r="46">
          <cell r="AG46">
            <v>0</v>
          </cell>
        </row>
        <row r="47">
          <cell r="AG47">
            <v>0</v>
          </cell>
        </row>
        <row r="48">
          <cell r="AG48">
            <v>0</v>
          </cell>
        </row>
        <row r="49">
          <cell r="AG49">
            <v>0</v>
          </cell>
        </row>
        <row r="50">
          <cell r="AG50">
            <v>0</v>
          </cell>
        </row>
        <row r="51">
          <cell r="AG51">
            <v>0</v>
          </cell>
        </row>
        <row r="52">
          <cell r="AG52">
            <v>0</v>
          </cell>
        </row>
        <row r="53">
          <cell r="AG53">
            <v>0</v>
          </cell>
        </row>
        <row r="54">
          <cell r="AG54">
            <v>0</v>
          </cell>
        </row>
        <row r="55">
          <cell r="AG55">
            <v>0</v>
          </cell>
        </row>
        <row r="56">
          <cell r="AG56">
            <v>0</v>
          </cell>
        </row>
        <row r="57">
          <cell r="AG57">
            <v>0</v>
          </cell>
        </row>
        <row r="58">
          <cell r="AG58">
            <v>0</v>
          </cell>
        </row>
        <row r="59">
          <cell r="AG59">
            <v>0</v>
          </cell>
        </row>
        <row r="60">
          <cell r="AG60">
            <v>0</v>
          </cell>
        </row>
        <row r="61">
          <cell r="AG61">
            <v>0</v>
          </cell>
        </row>
        <row r="62">
          <cell r="AG62">
            <v>0</v>
          </cell>
        </row>
        <row r="63">
          <cell r="AG63">
            <v>0</v>
          </cell>
        </row>
        <row r="64">
          <cell r="AG64">
            <v>0</v>
          </cell>
        </row>
        <row r="65">
          <cell r="AG65">
            <v>0</v>
          </cell>
        </row>
        <row r="66">
          <cell r="AG66">
            <v>0</v>
          </cell>
        </row>
        <row r="67">
          <cell r="AG67">
            <v>0</v>
          </cell>
        </row>
        <row r="68">
          <cell r="AG68">
            <v>0</v>
          </cell>
        </row>
        <row r="69">
          <cell r="AG69">
            <v>0</v>
          </cell>
        </row>
        <row r="70">
          <cell r="AG70">
            <v>0</v>
          </cell>
        </row>
        <row r="71">
          <cell r="AG71">
            <v>0</v>
          </cell>
        </row>
        <row r="72">
          <cell r="AG72">
            <v>0</v>
          </cell>
        </row>
        <row r="73">
          <cell r="AG73">
            <v>0</v>
          </cell>
        </row>
        <row r="74">
          <cell r="AG74">
            <v>0</v>
          </cell>
        </row>
        <row r="75">
          <cell r="AG75">
            <v>0</v>
          </cell>
        </row>
        <row r="76">
          <cell r="AG76">
            <v>0</v>
          </cell>
        </row>
        <row r="77">
          <cell r="AG77">
            <v>0</v>
          </cell>
        </row>
        <row r="78">
          <cell r="AG78">
            <v>0</v>
          </cell>
        </row>
        <row r="79">
          <cell r="AG79">
            <v>0</v>
          </cell>
        </row>
        <row r="80">
          <cell r="AG80">
            <v>0</v>
          </cell>
        </row>
        <row r="81">
          <cell r="AG81">
            <v>0</v>
          </cell>
        </row>
        <row r="82">
          <cell r="AG82">
            <v>0</v>
          </cell>
        </row>
        <row r="83">
          <cell r="AG83">
            <v>0</v>
          </cell>
        </row>
        <row r="84">
          <cell r="AG84">
            <v>0</v>
          </cell>
        </row>
        <row r="85">
          <cell r="AG85">
            <v>0</v>
          </cell>
        </row>
        <row r="86">
          <cell r="AG86">
            <v>0</v>
          </cell>
        </row>
        <row r="87">
          <cell r="AG87">
            <v>0</v>
          </cell>
        </row>
        <row r="88">
          <cell r="AG88">
            <v>0</v>
          </cell>
        </row>
        <row r="89">
          <cell r="AG89">
            <v>0</v>
          </cell>
        </row>
        <row r="90">
          <cell r="AG90">
            <v>0</v>
          </cell>
        </row>
        <row r="91">
          <cell r="AG91">
            <v>0</v>
          </cell>
        </row>
        <row r="92">
          <cell r="AG92">
            <v>0</v>
          </cell>
        </row>
        <row r="93">
          <cell r="AG93">
            <v>0</v>
          </cell>
        </row>
        <row r="94">
          <cell r="AG94">
            <v>0</v>
          </cell>
        </row>
        <row r="95">
          <cell r="AG95">
            <v>0</v>
          </cell>
        </row>
        <row r="96">
          <cell r="AG96">
            <v>0</v>
          </cell>
        </row>
        <row r="97">
          <cell r="AG97">
            <v>0</v>
          </cell>
        </row>
        <row r="98">
          <cell r="AG98">
            <v>0</v>
          </cell>
        </row>
        <row r="99">
          <cell r="AG99">
            <v>0</v>
          </cell>
        </row>
        <row r="100">
          <cell r="AG100">
            <v>0</v>
          </cell>
        </row>
        <row r="101">
          <cell r="AG101">
            <v>0</v>
          </cell>
        </row>
        <row r="102">
          <cell r="AG102">
            <v>0</v>
          </cell>
        </row>
      </sheetData>
      <sheetData sheetId="1"/>
      <sheetData sheetId="2"/>
      <sheetData sheetId="3"/>
      <sheetData sheetId="4"/>
      <sheetData sheetId="5"/>
      <sheetData sheetId="6"/>
      <sheetData sheetId="7"/>
      <sheetData sheetId="8">
        <row r="31">
          <cell r="C31" t="str">
            <v>Scenario=0</v>
          </cell>
        </row>
      </sheetData>
      <sheetData sheetId="9"/>
      <sheetData sheetId="10"/>
      <sheetData sheetId="11"/>
      <sheetData sheetId="12"/>
      <sheetData sheetId="13"/>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tClose"/>
      <sheetName val="Instructions"/>
      <sheetName val="Settings_Report"/>
      <sheetName val="Menu"/>
      <sheetName val="Report"/>
      <sheetName val="User"/>
      <sheetName val="Outpatient"/>
      <sheetName val="Bed Occupancy"/>
      <sheetName val="Discharges&amp;DischDays"/>
      <sheetName val="Pat_Days"/>
      <sheetName val="ED"/>
      <sheetName val="OR_and_Minor_Cases"/>
      <sheetName val="OR_and_Minor_Hrs"/>
      <sheetName val="Cardiology"/>
      <sheetName val="Endoscopy"/>
      <sheetName val="Radiology"/>
      <sheetName val="Lab"/>
      <sheetName val="Prescriptions &amp; Doses"/>
      <sheetName val="MG_Worked_RVUs_by_Div"/>
      <sheetName val="MG_Total_RVUs_by_Div"/>
      <sheetName val="MG_Clinical_Metric_by_Div"/>
      <sheetName val="MG Worked RVU's"/>
      <sheetName val="MG Total RVU's"/>
      <sheetName val="MG Clinical Metric"/>
      <sheetName val="Settings"/>
      <sheetName val="Orientation"/>
      <sheetName val="Delivery"/>
      <sheetName val="List"/>
      <sheetName val="DOSES"/>
      <sheetName val="Discharge Days"/>
      <sheetName val="Hidden"/>
      <sheetName val="ORG"/>
      <sheetName val="FP_Total_RVUs_by_Div"/>
      <sheetName val="FP_Worked_RVUs_by_Div"/>
      <sheetName val="FP_Clinical_Metric_by_Div"/>
      <sheetName val="FP Total RVU's"/>
      <sheetName val="FP Worked RVU's"/>
      <sheetName val="FP Clinical Metric"/>
    </sheetNames>
    <sheetDataSet>
      <sheetData sheetId="0" refreshError="1"/>
      <sheetData sheetId="1"/>
      <sheetData sheetId="2"/>
      <sheetData sheetId="3"/>
      <sheetData sheetId="4"/>
      <sheetData sheetId="5" refreshError="1"/>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row r="2">
          <cell r="A2" t="str">
            <v>OR Cases - Total</v>
          </cell>
        </row>
        <row r="3">
          <cell r="A3" t="str">
            <v>OR Cases - Inpatient</v>
          </cell>
        </row>
        <row r="4">
          <cell r="A4" t="str">
            <v>OR Cases - Outpatient</v>
          </cell>
        </row>
        <row r="5">
          <cell r="A5" t="str">
            <v>Minor Cases - Total</v>
          </cell>
        </row>
        <row r="6">
          <cell r="A6" t="str">
            <v>Minor Cases - Inpatient</v>
          </cell>
        </row>
        <row r="7">
          <cell r="A7" t="str">
            <v>Minor Cases - Outpatient</v>
          </cell>
        </row>
        <row r="8">
          <cell r="A8" t="str">
            <v>OR&amp;Minor Cases - Total</v>
          </cell>
        </row>
        <row r="9">
          <cell r="A9" t="str">
            <v>OR&amp;Minor Cases - Inpatient</v>
          </cell>
        </row>
        <row r="10">
          <cell r="A10" t="str">
            <v>OR&amp;Minor Cases - Outpatient</v>
          </cell>
        </row>
        <row r="11">
          <cell r="A11" t="str">
            <v>OR Hours - Total</v>
          </cell>
        </row>
        <row r="12">
          <cell r="A12" t="str">
            <v>OR Hours - Inpatient</v>
          </cell>
        </row>
        <row r="13">
          <cell r="A13" t="str">
            <v>OR Hours - Outpatient</v>
          </cell>
        </row>
        <row r="14">
          <cell r="A14" t="str">
            <v>Minor Hours - Total</v>
          </cell>
        </row>
        <row r="15">
          <cell r="A15" t="str">
            <v>Minor Hours - Inpatient</v>
          </cell>
        </row>
        <row r="16">
          <cell r="A16" t="str">
            <v>Minor Hours - Outpatient</v>
          </cell>
        </row>
        <row r="17">
          <cell r="A17" t="str">
            <v>OR&amp;Minor Hours - Total</v>
          </cell>
        </row>
        <row r="18">
          <cell r="A18" t="str">
            <v>OR&amp;Minor Hours - Inpatient</v>
          </cell>
        </row>
        <row r="19">
          <cell r="A19" t="str">
            <v>OR&amp;Minor Hours - Outpatient</v>
          </cell>
        </row>
        <row r="20">
          <cell r="A20" t="str">
            <v>ED Visits - Total</v>
          </cell>
        </row>
        <row r="21">
          <cell r="A21" t="str">
            <v>ED Visits - Inpatient</v>
          </cell>
        </row>
        <row r="22">
          <cell r="A22" t="str">
            <v>ED Visits - Outpatient</v>
          </cell>
        </row>
        <row r="23">
          <cell r="A23" t="str">
            <v>Endo Proc - Total</v>
          </cell>
        </row>
        <row r="24">
          <cell r="A24" t="str">
            <v>Endo Proc - Inpatient</v>
          </cell>
        </row>
        <row r="25">
          <cell r="A25" t="str">
            <v>Endo Proc - Outpatient</v>
          </cell>
        </row>
        <row r="26">
          <cell r="A26" t="str">
            <v>Cardiology Proc - Total</v>
          </cell>
        </row>
        <row r="27">
          <cell r="A27" t="str">
            <v>Cardiology Proc - Inpatient</v>
          </cell>
        </row>
        <row r="28">
          <cell r="A28" t="str">
            <v>Cardiology Proc - Outpatient</v>
          </cell>
        </row>
        <row r="29">
          <cell r="A29" t="str">
            <v>Radiology Proc - Total</v>
          </cell>
        </row>
        <row r="30">
          <cell r="A30" t="str">
            <v>Radiology Proc - Inpatient</v>
          </cell>
        </row>
        <row r="31">
          <cell r="A31" t="str">
            <v>Radiology Proc - Outpatient</v>
          </cell>
        </row>
        <row r="32">
          <cell r="A32" t="str">
            <v>Medical Group MD Worked RVUs</v>
          </cell>
        </row>
        <row r="33">
          <cell r="A33" t="str">
            <v>Medical Group MD Total RVUs</v>
          </cell>
        </row>
        <row r="34">
          <cell r="A34" t="str">
            <v>Medical Group Arrived Visits</v>
          </cell>
        </row>
        <row r="35">
          <cell r="A35" t="str">
            <v>Medical Group Anesthesia Units</v>
          </cell>
        </row>
        <row r="36">
          <cell r="A36" t="str">
            <v>Billed Test - Total</v>
          </cell>
        </row>
        <row r="37">
          <cell r="A37" t="str">
            <v>Billed Test - Inpatient</v>
          </cell>
        </row>
        <row r="38">
          <cell r="A38" t="str">
            <v>Billed Test - Outpatient</v>
          </cell>
        </row>
        <row r="39">
          <cell r="A39" t="str">
            <v>PRO Procedures</v>
          </cell>
        </row>
        <row r="40">
          <cell r="A40" t="str">
            <v>PRO Anesthesia Units</v>
          </cell>
        </row>
        <row r="41">
          <cell r="A41" t="str">
            <v>Hospital Visits - Outpatient</v>
          </cell>
        </row>
        <row r="42">
          <cell r="A42" t="str">
            <v>Discharge Days - Inpatient</v>
          </cell>
        </row>
        <row r="43">
          <cell r="A43" t="str">
            <v>Doses - Inpatient</v>
          </cell>
        </row>
        <row r="44">
          <cell r="A44" t="str">
            <v>Doses - Outpatient</v>
          </cell>
        </row>
        <row r="45">
          <cell r="A45" t="str">
            <v>Doses - Total</v>
          </cell>
        </row>
        <row r="46">
          <cell r="A46" t="str">
            <v>Prescriptions - Outpatient</v>
          </cell>
        </row>
        <row r="47">
          <cell r="A47" t="str">
            <v>Admissions - Inpatient</v>
          </cell>
        </row>
        <row r="48">
          <cell r="A48" t="str">
            <v>IP Discharges Days - Med/Surg</v>
          </cell>
        </row>
        <row r="49">
          <cell r="A49" t="str">
            <v>IP Discharges Days - Critical Care</v>
          </cell>
        </row>
        <row r="50">
          <cell r="A50" t="str">
            <v>IP Discharges Days - Specialty Care</v>
          </cell>
        </row>
        <row r="51">
          <cell r="A51" t="str">
            <v>IP Discharges Days - Rehab</v>
          </cell>
        </row>
        <row r="52">
          <cell r="A52" t="str">
            <v>IP Discharges Days - Other</v>
          </cell>
        </row>
        <row r="53">
          <cell r="A53" t="str">
            <v xml:space="preserve">IP Discharges Days - Perioperative </v>
          </cell>
        </row>
        <row r="54">
          <cell r="A54" t="str">
            <v>IP Discharges Days - Cardiology</v>
          </cell>
        </row>
        <row r="55">
          <cell r="A55" t="str">
            <v>IP Discharges Days - Radiology</v>
          </cell>
        </row>
        <row r="56">
          <cell r="A56" t="str">
            <v>IP Patient Days - Med/Surg</v>
          </cell>
        </row>
        <row r="57">
          <cell r="A57" t="str">
            <v>IP Patient Days - Specialty Nursing</v>
          </cell>
        </row>
        <row r="58">
          <cell r="A58" t="str">
            <v>IP Patient Days - Critical Care Nursing</v>
          </cell>
        </row>
        <row r="59">
          <cell r="A59" t="str">
            <v>IP Patient Days - Rehab</v>
          </cell>
        </row>
        <row r="60">
          <cell r="A60" t="str">
            <v>IP Patient Days - Clin Rsrch Ctr</v>
          </cell>
        </row>
        <row r="61">
          <cell r="A61" t="str">
            <v>IP Patient Days - Other</v>
          </cell>
        </row>
        <row r="62">
          <cell r="A62" t="str">
            <v>OP Patient Days - Med/Surg</v>
          </cell>
        </row>
        <row r="63">
          <cell r="A63" t="str">
            <v>OP Patient Days - Specialty Nursing</v>
          </cell>
        </row>
        <row r="64">
          <cell r="A64" t="str">
            <v>OP Patient Days - Critical Care Nursing</v>
          </cell>
        </row>
        <row r="65">
          <cell r="A65" t="str">
            <v>OP Patient Days - Rehab</v>
          </cell>
        </row>
        <row r="66">
          <cell r="A66" t="str">
            <v>OP Patient Days - Clin Rsrch Ctr</v>
          </cell>
        </row>
        <row r="67">
          <cell r="A67" t="str">
            <v>OP Patient Days - Other</v>
          </cell>
        </row>
        <row r="68">
          <cell r="A68" t="str">
            <v>Total OP Days</v>
          </cell>
        </row>
        <row r="69">
          <cell r="A69" t="str">
            <v>Total Patient Days</v>
          </cell>
        </row>
        <row r="70">
          <cell r="A70" t="str">
            <v>Total Patient Days - Med/Surg</v>
          </cell>
        </row>
        <row r="71">
          <cell r="A71" t="str">
            <v>Total Patient Days - Specialty Nursing</v>
          </cell>
        </row>
        <row r="72">
          <cell r="A72" t="str">
            <v>Total Patient Days - Critical Care Nursing</v>
          </cell>
        </row>
        <row r="73">
          <cell r="A73" t="str">
            <v>Total Patient Days - Rehab</v>
          </cell>
        </row>
        <row r="74">
          <cell r="A74" t="str">
            <v>Total Patient Days - Clin Rsrch Ctr</v>
          </cell>
        </row>
        <row r="75">
          <cell r="A75" t="str">
            <v>Total Patient Days - Other</v>
          </cell>
        </row>
        <row r="76">
          <cell r="A76" t="str">
            <v>OP Discharges Days - Med/Surg</v>
          </cell>
        </row>
        <row r="77">
          <cell r="A77" t="str">
            <v>OP Discharges Days - Critical Care</v>
          </cell>
        </row>
        <row r="78">
          <cell r="A78" t="str">
            <v>OP Discharges Days - Specialty Nursing</v>
          </cell>
        </row>
        <row r="79">
          <cell r="A79" t="str">
            <v>OP Discharges Days - Ped's</v>
          </cell>
        </row>
        <row r="80">
          <cell r="A80" t="str">
            <v>IP Discharges Days - Other</v>
          </cell>
        </row>
        <row r="81">
          <cell r="A81" t="str">
            <v>IP Discharges - Med/Surg</v>
          </cell>
        </row>
        <row r="82">
          <cell r="A82" t="str">
            <v>IP Discharges - Specialty Nursing</v>
          </cell>
        </row>
        <row r="83">
          <cell r="A83" t="str">
            <v>IP Discharges - Critical Care Nursing</v>
          </cell>
        </row>
        <row r="84">
          <cell r="A84" t="str">
            <v>IP Discharges - Rehab</v>
          </cell>
        </row>
        <row r="85">
          <cell r="A85" t="str">
            <v>IP Discharges - Clin Rsrch Ctr</v>
          </cell>
        </row>
        <row r="86">
          <cell r="A86" t="str">
            <v>IP Discharges - Other</v>
          </cell>
        </row>
        <row r="87">
          <cell r="A87" t="str">
            <v>Tubes Received - Inpatient</v>
          </cell>
        </row>
        <row r="88">
          <cell r="A88" t="str">
            <v>Tubes Received - Outpatient</v>
          </cell>
        </row>
      </sheetData>
      <sheetData sheetId="28"/>
      <sheetData sheetId="29"/>
      <sheetData sheetId="30"/>
      <sheetData sheetId="31"/>
      <sheetData sheetId="32"/>
      <sheetData sheetId="33"/>
      <sheetData sheetId="34"/>
      <sheetData sheetId="35"/>
      <sheetData sheetId="36"/>
      <sheetData sheetId="37"/>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t"/>
      <sheetName val="Sheet3"/>
    </sheetNames>
    <sheetDataSet>
      <sheetData sheetId="0" refreshError="1"/>
      <sheetData sheetId="1">
        <row r="2">
          <cell r="A2" t="str">
            <v>Replacement</v>
          </cell>
        </row>
        <row r="3">
          <cell r="A3" t="str">
            <v>Upgrade Equip</v>
          </cell>
        </row>
        <row r="4">
          <cell r="A4" t="str">
            <v>Add Equipment</v>
          </cell>
        </row>
        <row r="5">
          <cell r="A5" t="str">
            <v>New Equipment</v>
          </cell>
        </row>
        <row r="6">
          <cell r="A6" t="str">
            <v>IT</v>
          </cell>
        </row>
        <row r="7">
          <cell r="A7" t="str">
            <v>Facilities</v>
          </cell>
        </row>
      </sheetData>
      <sheetData sheetId="2"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TALL"/>
      <sheetName val="EXPSUM"/>
      <sheetName val="PHYSSUM"/>
      <sheetName val="other exp"/>
    </sheetNames>
    <sheetDataSet>
      <sheetData sheetId="0"/>
      <sheetData sheetId="1"/>
      <sheetData sheetId="2"/>
      <sheetData sheetId="3"/>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2.xml"/><Relationship Id="rId1" Type="http://schemas.openxmlformats.org/officeDocument/2006/relationships/printerSettings" Target="../printerSettings/printerSettings4.bin"/><Relationship Id="rId4" Type="http://schemas.openxmlformats.org/officeDocument/2006/relationships/comments" Target="../comments3.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F82F7A-2E25-4EC8-B0CF-681785417AD5}">
  <sheetPr>
    <tabColor theme="0" tint="-4.9989318521683403E-2"/>
  </sheetPr>
  <dimension ref="A1:C17"/>
  <sheetViews>
    <sheetView workbookViewId="0">
      <selection activeCell="B18" sqref="B18"/>
    </sheetView>
  </sheetViews>
  <sheetFormatPr defaultRowHeight="15" x14ac:dyDescent="0.25"/>
  <cols>
    <col min="1" max="1" width="16.28515625" customWidth="1"/>
    <col min="2" max="2" width="66.7109375" style="24" customWidth="1"/>
    <col min="3" max="3" width="17.42578125" customWidth="1"/>
  </cols>
  <sheetData>
    <row r="1" spans="1:3" ht="18.75" x14ac:dyDescent="0.3">
      <c r="A1" s="666" t="s">
        <v>0</v>
      </c>
      <c r="B1" s="666"/>
    </row>
    <row r="2" spans="1:3" x14ac:dyDescent="0.25">
      <c r="A2" s="667" t="s">
        <v>1</v>
      </c>
      <c r="B2" s="667"/>
    </row>
    <row r="3" spans="1:3" ht="166.9" customHeight="1" x14ac:dyDescent="0.25">
      <c r="A3" s="665" t="s">
        <v>130</v>
      </c>
      <c r="B3" s="665"/>
    </row>
    <row r="4" spans="1:3" x14ac:dyDescent="0.25">
      <c r="B4" s="28"/>
    </row>
    <row r="5" spans="1:3" ht="15.75" x14ac:dyDescent="0.25">
      <c r="A5" s="77" t="s">
        <v>2</v>
      </c>
      <c r="B5" s="23" t="s">
        <v>3</v>
      </c>
      <c r="C5" s="27"/>
    </row>
    <row r="6" spans="1:3" ht="15.75" x14ac:dyDescent="0.25">
      <c r="A6" s="77" t="s">
        <v>2</v>
      </c>
      <c r="B6" s="27" t="s">
        <v>4</v>
      </c>
      <c r="C6" s="27"/>
    </row>
    <row r="7" spans="1:3" ht="15.75" x14ac:dyDescent="0.25">
      <c r="A7" s="76" t="s">
        <v>5</v>
      </c>
      <c r="B7" s="27" t="s">
        <v>6</v>
      </c>
      <c r="C7" s="27"/>
    </row>
    <row r="8" spans="1:3" ht="15.75" x14ac:dyDescent="0.25">
      <c r="A8" s="77" t="s">
        <v>2</v>
      </c>
      <c r="B8" s="23" t="s">
        <v>7</v>
      </c>
      <c r="C8" s="27"/>
    </row>
    <row r="9" spans="1:3" ht="15.75" x14ac:dyDescent="0.25">
      <c r="A9" s="77" t="s">
        <v>2</v>
      </c>
      <c r="B9" s="23" t="s">
        <v>8</v>
      </c>
      <c r="C9" s="27"/>
    </row>
    <row r="10" spans="1:3" ht="15.75" x14ac:dyDescent="0.25">
      <c r="A10" s="77" t="s">
        <v>2</v>
      </c>
      <c r="B10" s="23" t="s">
        <v>9</v>
      </c>
      <c r="C10" s="27"/>
    </row>
    <row r="11" spans="1:3" ht="15.75" x14ac:dyDescent="0.25">
      <c r="A11" s="77" t="s">
        <v>2</v>
      </c>
      <c r="B11" s="23" t="s">
        <v>10</v>
      </c>
      <c r="C11" s="27"/>
    </row>
    <row r="12" spans="1:3" ht="15.75" x14ac:dyDescent="0.25">
      <c r="A12" s="77" t="s">
        <v>2</v>
      </c>
      <c r="B12" s="27" t="s">
        <v>11</v>
      </c>
      <c r="C12" s="27"/>
    </row>
    <row r="13" spans="1:3" x14ac:dyDescent="0.25">
      <c r="C13" s="25"/>
    </row>
    <row r="14" spans="1:3" x14ac:dyDescent="0.25">
      <c r="C14" s="25"/>
    </row>
    <row r="15" spans="1:3" x14ac:dyDescent="0.25">
      <c r="C15" s="25"/>
    </row>
    <row r="17" spans="2:2" x14ac:dyDescent="0.25">
      <c r="B17" s="24" t="s">
        <v>277</v>
      </c>
    </row>
  </sheetData>
  <mergeCells count="3">
    <mergeCell ref="A3:B3"/>
    <mergeCell ref="A1:B1"/>
    <mergeCell ref="A2:B2"/>
  </mergeCells>
  <pageMargins left="0.7" right="0.7" top="0.75" bottom="0.75" header="0.3" footer="0.3"/>
  <pageSetup orientation="portrait" horizontalDpi="1200" verticalDpi="1200" r:id="rId1"/>
  <headerFooter>
    <oddFooter>&amp;L&amp;D&amp;R&amp;F,&amp;A</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008739-1070-48E7-B93B-C5D60A5B8915}">
  <dimension ref="D1:M51"/>
  <sheetViews>
    <sheetView topLeftCell="A16" workbookViewId="0">
      <selection activeCell="G51" sqref="G51"/>
    </sheetView>
  </sheetViews>
  <sheetFormatPr defaultRowHeight="15" x14ac:dyDescent="0.25"/>
  <cols>
    <col min="5" max="5" width="71.140625" bestFit="1" customWidth="1"/>
    <col min="6" max="6" width="15.28515625" customWidth="1"/>
    <col min="7" max="7" width="16" customWidth="1"/>
    <col min="8" max="8" width="15" bestFit="1" customWidth="1"/>
    <col min="9" max="9" width="14" bestFit="1" customWidth="1"/>
  </cols>
  <sheetData>
    <row r="1" spans="4:9" x14ac:dyDescent="0.25">
      <c r="E1" s="603" t="s">
        <v>412</v>
      </c>
    </row>
    <row r="2" spans="4:9" x14ac:dyDescent="0.25">
      <c r="E2" s="603" t="s">
        <v>413</v>
      </c>
    </row>
    <row r="3" spans="4:9" x14ac:dyDescent="0.25">
      <c r="E3" s="603" t="s">
        <v>414</v>
      </c>
    </row>
    <row r="4" spans="4:9" ht="15.75" thickBot="1" x14ac:dyDescent="0.3"/>
    <row r="5" spans="4:9" ht="15.75" thickTop="1" x14ac:dyDescent="0.25">
      <c r="D5" s="602"/>
      <c r="E5" s="601"/>
      <c r="F5" s="601"/>
      <c r="G5" s="601"/>
      <c r="H5" s="601"/>
      <c r="I5" s="600"/>
    </row>
    <row r="6" spans="4:9" ht="15.75" thickBot="1" x14ac:dyDescent="0.3">
      <c r="D6" s="599"/>
      <c r="E6" s="598"/>
      <c r="F6" s="597" t="s">
        <v>409</v>
      </c>
      <c r="G6" s="597" t="s">
        <v>408</v>
      </c>
      <c r="H6" s="597" t="s">
        <v>407</v>
      </c>
      <c r="I6" s="596" t="s">
        <v>150</v>
      </c>
    </row>
    <row r="7" spans="4:9" ht="15.75" thickTop="1" x14ac:dyDescent="0.25">
      <c r="D7" s="607"/>
      <c r="E7" s="608"/>
      <c r="F7" s="608"/>
      <c r="G7" s="608"/>
      <c r="H7" s="608"/>
      <c r="I7" s="609"/>
    </row>
    <row r="8" spans="4:9" x14ac:dyDescent="0.25">
      <c r="D8" s="610"/>
      <c r="E8" s="595" t="s">
        <v>406</v>
      </c>
      <c r="F8" s="586">
        <f>+H8+G8</f>
        <v>119168000</v>
      </c>
      <c r="G8" s="594">
        <v>22216000</v>
      </c>
      <c r="H8" s="594">
        <v>96952000</v>
      </c>
      <c r="I8" s="611"/>
    </row>
    <row r="9" spans="4:9" x14ac:dyDescent="0.25">
      <c r="D9" s="610"/>
      <c r="E9" s="15"/>
      <c r="F9" s="15"/>
      <c r="G9" s="15"/>
      <c r="H9" s="15"/>
      <c r="I9" s="611"/>
    </row>
    <row r="10" spans="4:9" x14ac:dyDescent="0.25">
      <c r="D10" s="610"/>
      <c r="E10" s="587" t="s">
        <v>405</v>
      </c>
      <c r="F10" s="587"/>
      <c r="G10" s="587"/>
      <c r="H10" s="15"/>
      <c r="I10" s="611"/>
    </row>
    <row r="11" spans="4:9" ht="30" x14ac:dyDescent="0.25">
      <c r="D11" s="612" t="s">
        <v>404</v>
      </c>
      <c r="E11" s="593" t="s">
        <v>403</v>
      </c>
      <c r="F11" s="591">
        <f t="shared" ref="F11:F18" si="0">SUM(G11:I11)</f>
        <v>577000</v>
      </c>
      <c r="G11" s="591">
        <v>105000</v>
      </c>
      <c r="H11" s="591">
        <v>472000</v>
      </c>
      <c r="I11" s="611"/>
    </row>
    <row r="12" spans="4:9" x14ac:dyDescent="0.25">
      <c r="D12" s="612" t="s">
        <v>402</v>
      </c>
      <c r="E12" s="592" t="s">
        <v>401</v>
      </c>
      <c r="F12" s="591">
        <f t="shared" si="0"/>
        <v>403000</v>
      </c>
      <c r="G12" s="591">
        <v>144000</v>
      </c>
      <c r="H12" s="591">
        <v>259000</v>
      </c>
      <c r="I12" s="611"/>
    </row>
    <row r="13" spans="4:9" x14ac:dyDescent="0.25">
      <c r="D13" s="610"/>
      <c r="E13" s="587" t="s">
        <v>400</v>
      </c>
      <c r="F13" s="590">
        <f t="shared" si="0"/>
        <v>61011000</v>
      </c>
      <c r="G13" s="590">
        <v>9300000</v>
      </c>
      <c r="H13" s="590">
        <v>51711000</v>
      </c>
      <c r="I13" s="611"/>
    </row>
    <row r="14" spans="4:9" x14ac:dyDescent="0.25">
      <c r="D14" s="610"/>
      <c r="E14" s="587" t="s">
        <v>399</v>
      </c>
      <c r="F14" s="590">
        <f t="shared" si="0"/>
        <v>699000</v>
      </c>
      <c r="G14" s="590">
        <v>-158000</v>
      </c>
      <c r="H14" s="590">
        <v>857000</v>
      </c>
      <c r="I14" s="611"/>
    </row>
    <row r="15" spans="4:9" x14ac:dyDescent="0.25">
      <c r="D15" s="610"/>
      <c r="E15" s="587" t="s">
        <v>398</v>
      </c>
      <c r="F15" s="590">
        <f t="shared" si="0"/>
        <v>2910000</v>
      </c>
      <c r="G15" s="590">
        <v>862000</v>
      </c>
      <c r="H15" s="590">
        <v>2048000</v>
      </c>
      <c r="I15" s="611"/>
    </row>
    <row r="16" spans="4:9" x14ac:dyDescent="0.25">
      <c r="D16" s="610"/>
      <c r="E16" s="587" t="s">
        <v>397</v>
      </c>
      <c r="F16" s="590">
        <f t="shared" si="0"/>
        <v>801000</v>
      </c>
      <c r="G16" s="590">
        <v>77000</v>
      </c>
      <c r="H16" s="590">
        <v>724000</v>
      </c>
      <c r="I16" s="611"/>
    </row>
    <row r="17" spans="4:13" x14ac:dyDescent="0.25">
      <c r="D17" s="610"/>
      <c r="E17" s="587" t="s">
        <v>396</v>
      </c>
      <c r="F17" s="590">
        <f t="shared" si="0"/>
        <v>-824000</v>
      </c>
      <c r="G17" s="590">
        <v>-824000</v>
      </c>
      <c r="H17" s="590"/>
      <c r="I17" s="613">
        <v>0</v>
      </c>
    </row>
    <row r="18" spans="4:13" x14ac:dyDescent="0.25">
      <c r="D18" s="612" t="s">
        <v>395</v>
      </c>
      <c r="E18" s="592" t="s">
        <v>394</v>
      </c>
      <c r="F18" s="591">
        <f t="shared" si="0"/>
        <v>0</v>
      </c>
      <c r="G18" s="591">
        <v>824000</v>
      </c>
      <c r="H18" s="591"/>
      <c r="I18" s="614">
        <v>-824000</v>
      </c>
    </row>
    <row r="19" spans="4:13" x14ac:dyDescent="0.25">
      <c r="D19" s="610"/>
      <c r="E19" s="15"/>
      <c r="F19" s="590"/>
      <c r="G19" s="590"/>
      <c r="H19" s="590"/>
      <c r="I19" s="611"/>
    </row>
    <row r="20" spans="4:13" x14ac:dyDescent="0.25">
      <c r="D20" s="610"/>
      <c r="E20" s="587" t="s">
        <v>393</v>
      </c>
      <c r="F20" s="590">
        <f>SUM(F11:F19)</f>
        <v>65577000</v>
      </c>
      <c r="G20" s="590">
        <f>SUM(G11:G19)</f>
        <v>10330000</v>
      </c>
      <c r="H20" s="590">
        <f>SUM(H11:H19)</f>
        <v>56071000</v>
      </c>
      <c r="I20" s="613">
        <f>SUM(I11:I19)</f>
        <v>-824000</v>
      </c>
    </row>
    <row r="21" spans="4:13" x14ac:dyDescent="0.25">
      <c r="D21" s="610"/>
      <c r="E21" s="15"/>
      <c r="F21" s="15"/>
      <c r="G21" s="15"/>
      <c r="H21" s="15"/>
      <c r="I21" s="611"/>
    </row>
    <row r="22" spans="4:13" x14ac:dyDescent="0.25">
      <c r="D22" s="610"/>
      <c r="E22" s="587" t="s">
        <v>392</v>
      </c>
      <c r="F22" s="586">
        <f>+F8-F20</f>
        <v>53591000</v>
      </c>
      <c r="G22" s="586">
        <f>+G8-G20</f>
        <v>11886000</v>
      </c>
      <c r="H22" s="586">
        <f>+H8-H20</f>
        <v>40881000</v>
      </c>
      <c r="I22" s="615">
        <f>+I8-I20</f>
        <v>824000</v>
      </c>
      <c r="K22" s="604" t="s">
        <v>410</v>
      </c>
      <c r="L22" s="604"/>
      <c r="M22" s="605"/>
    </row>
    <row r="23" spans="4:13" x14ac:dyDescent="0.25">
      <c r="D23" s="610"/>
      <c r="E23" s="587"/>
      <c r="F23" s="586"/>
      <c r="G23" s="586"/>
      <c r="H23" s="586"/>
      <c r="I23" s="615"/>
    </row>
    <row r="24" spans="4:13" x14ac:dyDescent="0.25">
      <c r="D24" s="616"/>
      <c r="E24" s="589" t="s">
        <v>391</v>
      </c>
      <c r="F24" s="588">
        <v>-824000</v>
      </c>
      <c r="G24" s="588"/>
      <c r="H24" s="588"/>
      <c r="I24" s="617">
        <v>-824000</v>
      </c>
    </row>
    <row r="25" spans="4:13" x14ac:dyDescent="0.25">
      <c r="D25" s="610"/>
      <c r="E25" s="587"/>
      <c r="F25" s="586"/>
      <c r="G25" s="586"/>
      <c r="H25" s="586"/>
      <c r="I25" s="615"/>
    </row>
    <row r="26" spans="4:13" ht="15.75" thickBot="1" x14ac:dyDescent="0.3">
      <c r="D26" s="618"/>
      <c r="E26" s="619" t="s">
        <v>390</v>
      </c>
      <c r="F26" s="620">
        <f>+F22+F24</f>
        <v>52767000</v>
      </c>
      <c r="G26" s="620">
        <f>+G22+G24</f>
        <v>11886000</v>
      </c>
      <c r="H26" s="620">
        <f>+H22+H24</f>
        <v>40881000</v>
      </c>
      <c r="I26" s="621">
        <f>+I22+I24</f>
        <v>0</v>
      </c>
      <c r="K26" s="604" t="s">
        <v>411</v>
      </c>
      <c r="L26" s="606"/>
      <c r="M26" s="606"/>
    </row>
    <row r="27" spans="4:13" ht="15.75" thickTop="1" x14ac:dyDescent="0.25"/>
    <row r="29" spans="4:13" x14ac:dyDescent="0.25">
      <c r="D29" s="605"/>
      <c r="E29" s="605"/>
      <c r="F29" s="622" t="s">
        <v>415</v>
      </c>
      <c r="G29" s="622"/>
      <c r="H29" s="622"/>
      <c r="I29" s="622"/>
    </row>
    <row r="30" spans="4:13" ht="15.75" thickBot="1" x14ac:dyDescent="0.3"/>
    <row r="31" spans="4:13" x14ac:dyDescent="0.25">
      <c r="D31" s="645"/>
      <c r="E31" s="646"/>
      <c r="F31" s="623"/>
      <c r="G31" s="624"/>
      <c r="H31" s="638"/>
      <c r="I31" s="625"/>
    </row>
    <row r="32" spans="4:13" ht="25.5" x14ac:dyDescent="0.25">
      <c r="D32" s="647"/>
      <c r="E32" s="648"/>
      <c r="F32" s="626" t="s">
        <v>416</v>
      </c>
      <c r="G32" s="627" t="s">
        <v>417</v>
      </c>
      <c r="H32" s="639" t="s">
        <v>418</v>
      </c>
      <c r="I32" s="628" t="s">
        <v>419</v>
      </c>
    </row>
    <row r="33" spans="4:9" ht="15.75" thickBot="1" x14ac:dyDescent="0.3">
      <c r="D33" s="647"/>
      <c r="E33" s="651"/>
      <c r="F33" s="641"/>
      <c r="G33" s="642"/>
      <c r="H33" s="643"/>
      <c r="I33" s="644"/>
    </row>
    <row r="34" spans="4:9" x14ac:dyDescent="0.25">
      <c r="D34" s="652"/>
      <c r="E34" s="653"/>
      <c r="F34" s="654"/>
      <c r="G34" s="655"/>
      <c r="H34" s="656"/>
      <c r="I34" s="657"/>
    </row>
    <row r="35" spans="4:9" x14ac:dyDescent="0.25">
      <c r="D35" s="649">
        <v>1</v>
      </c>
      <c r="E35" s="595" t="s">
        <v>423</v>
      </c>
      <c r="F35" s="594">
        <v>15888000</v>
      </c>
      <c r="G35" s="594">
        <v>-544000</v>
      </c>
      <c r="H35" s="640">
        <v>1688000</v>
      </c>
      <c r="I35" s="658">
        <v>17032000</v>
      </c>
    </row>
    <row r="36" spans="4:9" x14ac:dyDescent="0.25">
      <c r="D36" s="649">
        <v>2</v>
      </c>
      <c r="E36" s="595" t="s">
        <v>352</v>
      </c>
      <c r="F36" s="594">
        <v>923000</v>
      </c>
      <c r="G36" s="594">
        <v>3747000</v>
      </c>
      <c r="H36" s="640">
        <v>514000</v>
      </c>
      <c r="I36" s="658">
        <v>5184000</v>
      </c>
    </row>
    <row r="37" spans="4:9" x14ac:dyDescent="0.25">
      <c r="D37" s="649">
        <v>3</v>
      </c>
      <c r="E37" s="595" t="s">
        <v>424</v>
      </c>
      <c r="F37" s="594">
        <v>16811000</v>
      </c>
      <c r="G37" s="594">
        <v>3203000</v>
      </c>
      <c r="H37" s="640">
        <v>2202000</v>
      </c>
      <c r="I37" s="658">
        <v>22216000</v>
      </c>
    </row>
    <row r="38" spans="4:9" x14ac:dyDescent="0.25">
      <c r="D38" s="649"/>
      <c r="E38" s="595"/>
      <c r="F38" s="594"/>
      <c r="G38" s="594"/>
      <c r="H38" s="640"/>
      <c r="I38" s="658"/>
    </row>
    <row r="39" spans="4:9" x14ac:dyDescent="0.25">
      <c r="D39" s="649">
        <v>4</v>
      </c>
      <c r="E39" s="595" t="s">
        <v>291</v>
      </c>
      <c r="F39" s="594">
        <v>83034000</v>
      </c>
      <c r="G39" s="594">
        <v>4310000</v>
      </c>
      <c r="H39" s="640">
        <v>9608000</v>
      </c>
      <c r="I39" s="658">
        <v>96952000</v>
      </c>
    </row>
    <row r="40" spans="4:9" x14ac:dyDescent="0.25">
      <c r="D40" s="649"/>
      <c r="E40" s="650"/>
      <c r="F40" s="594"/>
      <c r="G40" s="594"/>
      <c r="H40" s="640"/>
      <c r="I40" s="658"/>
    </row>
    <row r="41" spans="4:9" x14ac:dyDescent="0.25">
      <c r="D41" s="649">
        <v>5</v>
      </c>
      <c r="E41" s="595" t="s">
        <v>425</v>
      </c>
      <c r="F41" s="594">
        <v>99845000</v>
      </c>
      <c r="G41" s="594">
        <v>7513000</v>
      </c>
      <c r="H41" s="640">
        <v>11810000</v>
      </c>
      <c r="I41" s="658">
        <v>119168000</v>
      </c>
    </row>
    <row r="42" spans="4:9" x14ac:dyDescent="0.25">
      <c r="D42" s="649"/>
      <c r="E42" s="595"/>
      <c r="F42" s="594"/>
      <c r="G42" s="594"/>
      <c r="H42" s="640"/>
      <c r="I42" s="658"/>
    </row>
    <row r="43" spans="4:9" x14ac:dyDescent="0.25">
      <c r="D43" s="649">
        <v>6</v>
      </c>
      <c r="E43" s="595" t="s">
        <v>293</v>
      </c>
      <c r="F43" s="594"/>
      <c r="G43" s="594"/>
      <c r="H43" s="640"/>
      <c r="I43" s="658"/>
    </row>
    <row r="44" spans="4:9" x14ac:dyDescent="0.25">
      <c r="D44" s="649">
        <v>7</v>
      </c>
      <c r="E44" s="595" t="s">
        <v>294</v>
      </c>
      <c r="F44" s="594">
        <v>52145000</v>
      </c>
      <c r="G44" s="594">
        <v>4211000</v>
      </c>
      <c r="H44" s="640">
        <v>7159000</v>
      </c>
      <c r="I44" s="658">
        <v>62691000</v>
      </c>
    </row>
    <row r="45" spans="4:9" x14ac:dyDescent="0.25">
      <c r="D45" s="649">
        <v>8</v>
      </c>
      <c r="E45" s="595" t="s">
        <v>295</v>
      </c>
      <c r="F45" s="594">
        <v>766000</v>
      </c>
      <c r="G45" s="594">
        <v>35000</v>
      </c>
      <c r="H45" s="640">
        <v>0</v>
      </c>
      <c r="I45" s="658">
        <v>801000</v>
      </c>
    </row>
    <row r="46" spans="4:9" x14ac:dyDescent="0.25">
      <c r="D46" s="649">
        <v>9</v>
      </c>
      <c r="E46" s="595" t="s">
        <v>296</v>
      </c>
      <c r="F46" s="594">
        <v>2546000</v>
      </c>
      <c r="G46" s="594">
        <v>13000</v>
      </c>
      <c r="H46" s="640">
        <v>350000</v>
      </c>
      <c r="I46" s="658">
        <v>2909000</v>
      </c>
    </row>
    <row r="47" spans="4:9" x14ac:dyDescent="0.25">
      <c r="D47" s="649">
        <v>10</v>
      </c>
      <c r="E47" s="595" t="s">
        <v>186</v>
      </c>
      <c r="F47" s="594">
        <v>-824000</v>
      </c>
      <c r="G47" s="594">
        <v>0</v>
      </c>
      <c r="H47" s="640">
        <v>0</v>
      </c>
      <c r="I47" s="658">
        <v>-824000</v>
      </c>
    </row>
    <row r="48" spans="4:9" x14ac:dyDescent="0.25">
      <c r="D48" s="649">
        <v>11</v>
      </c>
      <c r="E48" s="595" t="s">
        <v>426</v>
      </c>
      <c r="F48" s="594">
        <v>54633000</v>
      </c>
      <c r="G48" s="594">
        <v>4259000</v>
      </c>
      <c r="H48" s="640">
        <v>7509000</v>
      </c>
      <c r="I48" s="658">
        <v>65577000</v>
      </c>
    </row>
    <row r="49" spans="4:9" x14ac:dyDescent="0.25">
      <c r="D49" s="649">
        <v>12</v>
      </c>
      <c r="E49" s="595" t="s">
        <v>427</v>
      </c>
      <c r="F49" s="594"/>
      <c r="G49" s="594"/>
      <c r="H49" s="640"/>
      <c r="I49" s="658"/>
    </row>
    <row r="50" spans="4:9" x14ac:dyDescent="0.25">
      <c r="D50" s="649"/>
      <c r="E50" s="595" t="s">
        <v>428</v>
      </c>
      <c r="F50" s="594"/>
      <c r="G50" s="594"/>
      <c r="H50" s="640"/>
      <c r="I50" s="658"/>
    </row>
    <row r="51" spans="4:9" ht="15.75" thickBot="1" x14ac:dyDescent="0.3">
      <c r="D51" s="659">
        <v>13</v>
      </c>
      <c r="E51" s="660" t="s">
        <v>429</v>
      </c>
      <c r="F51" s="661">
        <v>45212000</v>
      </c>
      <c r="G51" s="661">
        <v>3254000</v>
      </c>
      <c r="H51" s="662">
        <v>4301000</v>
      </c>
      <c r="I51" s="663">
        <v>53591000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A1C35D-58BD-4222-A97D-ED50B4522BBE}">
  <sheetPr>
    <tabColor rgb="FFFFC000"/>
  </sheetPr>
  <dimension ref="A2:W114"/>
  <sheetViews>
    <sheetView showGridLines="0" tabSelected="1" topLeftCell="A49" zoomScale="80" zoomScaleNormal="80" zoomScaleSheetLayoutView="80" workbookViewId="0">
      <selection activeCell="C94" sqref="C94:C107"/>
    </sheetView>
  </sheetViews>
  <sheetFormatPr defaultRowHeight="15" x14ac:dyDescent="0.25"/>
  <cols>
    <col min="1" max="1" width="14.42578125" customWidth="1"/>
    <col min="2" max="2" width="58.140625" customWidth="1"/>
    <col min="3" max="5" width="16.42578125" customWidth="1"/>
    <col min="6" max="8" width="18.28515625" customWidth="1"/>
    <col min="9" max="9" width="16.42578125" customWidth="1"/>
    <col min="10" max="10" width="48.42578125" customWidth="1"/>
    <col min="11" max="11" width="19.7109375" customWidth="1"/>
    <col min="12" max="12" width="16.42578125" customWidth="1"/>
    <col min="13" max="13" width="15.140625" customWidth="1"/>
    <col min="14" max="14" width="24.5703125" customWidth="1"/>
    <col min="16" max="16" width="36" customWidth="1"/>
    <col min="22" max="22" width="15.28515625" bestFit="1" customWidth="1"/>
    <col min="23" max="23" width="10.28515625" bestFit="1" customWidth="1"/>
  </cols>
  <sheetData>
    <row r="2" spans="1:15" x14ac:dyDescent="0.25">
      <c r="B2" s="675" t="s">
        <v>12</v>
      </c>
      <c r="C2" s="675"/>
      <c r="D2" s="675"/>
      <c r="E2" s="675"/>
      <c r="F2" s="675"/>
      <c r="G2" s="675"/>
      <c r="H2" s="675"/>
      <c r="I2" s="675"/>
      <c r="J2" s="675"/>
      <c r="K2" s="675"/>
      <c r="L2" s="675"/>
      <c r="M2" s="675"/>
      <c r="N2" s="675"/>
      <c r="O2" s="675"/>
    </row>
    <row r="3" spans="1:15" ht="21" x14ac:dyDescent="0.35">
      <c r="B3" s="676" t="s">
        <v>13</v>
      </c>
      <c r="C3" s="677"/>
      <c r="D3" s="677"/>
      <c r="E3" s="677"/>
      <c r="F3" s="677"/>
      <c r="G3" s="677"/>
      <c r="H3" s="677"/>
      <c r="I3" s="677"/>
      <c r="J3" s="677"/>
      <c r="K3" s="677"/>
      <c r="L3" s="677"/>
      <c r="M3" s="677"/>
      <c r="N3" s="677"/>
      <c r="O3" s="678"/>
    </row>
    <row r="4" spans="1:15" ht="21" x14ac:dyDescent="0.35">
      <c r="B4" s="679" t="s">
        <v>14</v>
      </c>
      <c r="C4" s="680"/>
      <c r="D4" s="680"/>
      <c r="E4" s="680"/>
      <c r="F4" s="680"/>
      <c r="G4" s="680"/>
      <c r="H4" s="680"/>
      <c r="I4" s="680"/>
      <c r="J4" s="680"/>
      <c r="K4" s="680"/>
      <c r="L4" s="680"/>
      <c r="M4" s="680"/>
      <c r="N4" s="680"/>
      <c r="O4" s="681"/>
    </row>
    <row r="6" spans="1:15" ht="18.75" x14ac:dyDescent="0.3">
      <c r="B6" s="669" t="s">
        <v>15</v>
      </c>
      <c r="C6" s="670"/>
      <c r="D6" s="670"/>
      <c r="E6" s="670"/>
      <c r="F6" s="670"/>
      <c r="G6" s="670"/>
      <c r="H6" s="670"/>
      <c r="I6" s="670"/>
      <c r="J6" s="670"/>
      <c r="K6" s="670"/>
      <c r="L6" s="670"/>
      <c r="M6" s="670"/>
      <c r="N6" s="670"/>
      <c r="O6" s="671"/>
    </row>
    <row r="7" spans="1:15" s="36" customFormat="1" ht="18.75" x14ac:dyDescent="0.3">
      <c r="B7" s="35"/>
      <c r="C7" s="35"/>
      <c r="D7" s="35"/>
      <c r="E7" s="35"/>
      <c r="F7" s="35"/>
      <c r="G7" s="35"/>
      <c r="H7" s="35"/>
      <c r="I7" s="35"/>
      <c r="J7" s="35"/>
      <c r="K7" s="35"/>
      <c r="L7" s="35"/>
      <c r="M7" s="35"/>
      <c r="N7" s="35"/>
      <c r="O7" s="35"/>
    </row>
    <row r="8" spans="1:15" ht="18.75" x14ac:dyDescent="0.3">
      <c r="B8" s="67" t="s">
        <v>16</v>
      </c>
      <c r="C8" s="3"/>
    </row>
    <row r="9" spans="1:15" ht="22.15" customHeight="1" x14ac:dyDescent="0.3">
      <c r="B9" s="3"/>
      <c r="C9" s="3"/>
      <c r="D9" s="3"/>
      <c r="E9" s="3"/>
      <c r="F9" s="3"/>
      <c r="G9" s="3"/>
      <c r="H9" s="3"/>
      <c r="I9" s="3"/>
      <c r="J9" s="3"/>
      <c r="K9" s="25"/>
    </row>
    <row r="10" spans="1:15" s="74" customFormat="1" ht="30" x14ac:dyDescent="0.25">
      <c r="B10" s="72" t="s">
        <v>17</v>
      </c>
      <c r="C10" s="72" t="s">
        <v>18</v>
      </c>
      <c r="D10" s="72" t="s">
        <v>19</v>
      </c>
      <c r="E10" s="72" t="s">
        <v>20</v>
      </c>
      <c r="F10" s="72" t="s">
        <v>21</v>
      </c>
      <c r="G10" s="72" t="s">
        <v>131</v>
      </c>
      <c r="H10" s="72" t="s">
        <v>150</v>
      </c>
      <c r="I10" s="73"/>
      <c r="J10" s="75"/>
    </row>
    <row r="11" spans="1:15" ht="27" customHeight="1" x14ac:dyDescent="0.25">
      <c r="B11" s="119" t="s">
        <v>22</v>
      </c>
      <c r="C11" s="120">
        <f>SUM(D11:H11)</f>
        <v>50600312.99999997</v>
      </c>
      <c r="D11" s="452">
        <v>16916697.999999985</v>
      </c>
      <c r="E11" s="452">
        <v>6373059.9999999991</v>
      </c>
      <c r="F11" s="452">
        <v>25791000</v>
      </c>
      <c r="G11" s="452">
        <v>510627.9999999851</v>
      </c>
      <c r="H11" s="125">
        <v>1008927</v>
      </c>
      <c r="I11" s="672" t="s">
        <v>276</v>
      </c>
      <c r="J11" s="673"/>
      <c r="K11" s="571"/>
      <c r="L11" s="74"/>
      <c r="M11" s="74"/>
    </row>
    <row r="12" spans="1:15" x14ac:dyDescent="0.25">
      <c r="A12" s="668"/>
      <c r="B12" s="7" t="s">
        <v>57</v>
      </c>
      <c r="C12" s="62">
        <f>SUM(D12:H12)</f>
        <v>4301000</v>
      </c>
      <c r="D12" s="125">
        <v>1123000</v>
      </c>
      <c r="E12" s="125">
        <v>233000</v>
      </c>
      <c r="F12" s="125">
        <f>1158000+1693000</f>
        <v>2851000</v>
      </c>
      <c r="G12" s="125">
        <v>94000</v>
      </c>
      <c r="H12" s="124"/>
      <c r="I12" s="672" t="s">
        <v>388</v>
      </c>
      <c r="J12" s="673"/>
      <c r="K12" s="674"/>
      <c r="L12" s="74"/>
      <c r="M12" s="74"/>
    </row>
    <row r="13" spans="1:15" x14ac:dyDescent="0.25">
      <c r="A13" s="668"/>
      <c r="B13" s="7" t="s">
        <v>58</v>
      </c>
      <c r="C13" s="62">
        <f>SUM(D13:H13)</f>
        <v>-184927</v>
      </c>
      <c r="D13" s="125"/>
      <c r="E13" s="125">
        <v>0</v>
      </c>
      <c r="F13" s="125"/>
      <c r="G13" s="125"/>
      <c r="H13" s="66">
        <v>-184927</v>
      </c>
      <c r="I13" s="572"/>
      <c r="J13" s="573"/>
      <c r="K13" s="571"/>
      <c r="L13" s="74"/>
      <c r="M13" s="74"/>
    </row>
    <row r="14" spans="1:15" ht="15" customHeight="1" x14ac:dyDescent="0.25">
      <c r="A14" s="668"/>
      <c r="B14" s="7" t="s">
        <v>59</v>
      </c>
      <c r="C14" s="62">
        <f>SUM(D14:H14)</f>
        <v>-3910385.9999999693</v>
      </c>
      <c r="D14" s="125">
        <f>18848000-D12-D11</f>
        <v>808302.0000000149</v>
      </c>
      <c r="E14" s="125">
        <f>5280000-E12-E11</f>
        <v>-1326059.9999999991</v>
      </c>
      <c r="F14" s="125">
        <f>10931000+17356000-F12-F11</f>
        <v>-355000</v>
      </c>
      <c r="G14" s="125">
        <f>524000-172000-G12-G11-G19-G20</f>
        <v>-3037627.9999999851</v>
      </c>
      <c r="H14" s="125">
        <v>0</v>
      </c>
      <c r="I14" s="672" t="s">
        <v>388</v>
      </c>
      <c r="J14" s="673"/>
      <c r="K14" s="674"/>
      <c r="L14" s="74"/>
      <c r="M14" s="74"/>
    </row>
    <row r="15" spans="1:15" x14ac:dyDescent="0.25">
      <c r="A15" s="668"/>
      <c r="B15" s="7" t="s">
        <v>60</v>
      </c>
      <c r="C15" s="62">
        <f t="shared" ref="C15:C20" si="0">SUM(D15:H15)</f>
        <v>0</v>
      </c>
      <c r="D15" s="124"/>
      <c r="E15" s="124"/>
      <c r="F15" s="66"/>
      <c r="G15" s="66"/>
      <c r="H15" s="66"/>
      <c r="I15" s="73"/>
      <c r="J15" s="75"/>
      <c r="L15" s="74"/>
      <c r="M15" s="74"/>
    </row>
    <row r="16" spans="1:15" x14ac:dyDescent="0.25">
      <c r="A16" s="668"/>
      <c r="B16" s="9" t="s">
        <v>25</v>
      </c>
      <c r="C16" s="62">
        <f t="shared" si="0"/>
        <v>0</v>
      </c>
      <c r="D16" s="124"/>
      <c r="E16" s="124"/>
      <c r="F16" s="126"/>
      <c r="G16" s="126"/>
      <c r="H16" s="126"/>
      <c r="I16" s="73"/>
      <c r="J16" s="75"/>
      <c r="L16" s="74"/>
      <c r="M16" s="74"/>
    </row>
    <row r="17" spans="1:23" x14ac:dyDescent="0.25">
      <c r="A17" s="668"/>
      <c r="B17" s="9" t="s">
        <v>26</v>
      </c>
      <c r="C17" s="62">
        <f t="shared" si="0"/>
        <v>0</v>
      </c>
      <c r="D17" s="124"/>
      <c r="E17" s="124"/>
      <c r="F17" s="66"/>
      <c r="G17" s="66"/>
      <c r="H17" s="66"/>
      <c r="I17" s="73"/>
      <c r="J17" s="75"/>
      <c r="L17" s="74"/>
      <c r="M17" s="74"/>
    </row>
    <row r="18" spans="1:23" x14ac:dyDescent="0.25">
      <c r="A18" s="668"/>
      <c r="B18" s="9" t="s">
        <v>27</v>
      </c>
      <c r="C18" s="62">
        <f t="shared" si="0"/>
        <v>0</v>
      </c>
      <c r="D18" s="124"/>
      <c r="E18" s="124"/>
      <c r="F18" s="66"/>
      <c r="G18" s="66"/>
      <c r="H18" s="66"/>
      <c r="I18" s="73"/>
      <c r="J18" s="75"/>
      <c r="L18" s="74"/>
      <c r="M18" s="74"/>
    </row>
    <row r="19" spans="1:23" ht="15" customHeight="1" x14ac:dyDescent="0.25">
      <c r="A19" s="668"/>
      <c r="B19" s="9" t="s">
        <v>61</v>
      </c>
      <c r="C19" s="62">
        <f t="shared" si="0"/>
        <v>2450000</v>
      </c>
      <c r="D19" s="124"/>
      <c r="E19" s="124"/>
      <c r="F19" s="66"/>
      <c r="G19" s="66">
        <v>2450000</v>
      </c>
      <c r="H19" s="66">
        <v>0</v>
      </c>
      <c r="I19" s="73"/>
      <c r="J19" s="75"/>
      <c r="L19" s="74"/>
      <c r="M19" s="74"/>
    </row>
    <row r="20" spans="1:23" ht="15" customHeight="1" x14ac:dyDescent="0.25">
      <c r="B20" s="61" t="s">
        <v>156</v>
      </c>
      <c r="C20" s="62">
        <f t="shared" si="0"/>
        <v>335000</v>
      </c>
      <c r="D20" s="124"/>
      <c r="E20" s="124"/>
      <c r="F20" s="126"/>
      <c r="G20" s="126">
        <v>335000</v>
      </c>
      <c r="H20" s="126">
        <v>0</v>
      </c>
      <c r="I20" s="73"/>
      <c r="J20" s="75"/>
      <c r="L20" s="74"/>
      <c r="M20" s="74"/>
      <c r="O20" s="19"/>
      <c r="P20" s="20"/>
    </row>
    <row r="21" spans="1:23" ht="15" customHeight="1" x14ac:dyDescent="0.25">
      <c r="B21" s="574" t="s">
        <v>387</v>
      </c>
      <c r="C21" s="417">
        <f>SUM(D21:H21)</f>
        <v>0</v>
      </c>
      <c r="D21" s="575"/>
      <c r="E21" s="575"/>
      <c r="F21" s="576"/>
      <c r="G21" s="576"/>
      <c r="H21" s="576">
        <v>0</v>
      </c>
      <c r="I21" s="73"/>
      <c r="J21" s="75"/>
      <c r="L21" s="74"/>
      <c r="M21" s="74"/>
      <c r="O21" s="19"/>
      <c r="P21" s="20"/>
    </row>
    <row r="22" spans="1:23" x14ac:dyDescent="0.25">
      <c r="B22" s="61" t="s">
        <v>28</v>
      </c>
      <c r="C22" s="116"/>
      <c r="D22" s="124"/>
      <c r="E22" s="124"/>
      <c r="F22" s="126"/>
      <c r="G22" s="126"/>
      <c r="H22" s="126"/>
      <c r="I22" s="73"/>
      <c r="J22" s="75"/>
      <c r="L22" s="74"/>
      <c r="M22" s="74"/>
      <c r="O22" s="19"/>
      <c r="P22" s="20"/>
    </row>
    <row r="23" spans="1:23" x14ac:dyDescent="0.25">
      <c r="B23" s="10" t="s">
        <v>29</v>
      </c>
      <c r="C23" s="5">
        <f t="shared" ref="C23:H23" si="1">SUM(C11:C22)</f>
        <v>53591000</v>
      </c>
      <c r="D23" s="5">
        <f>SUM(D11:D22)</f>
        <v>18848000</v>
      </c>
      <c r="E23" s="5">
        <f t="shared" si="1"/>
        <v>5280000</v>
      </c>
      <c r="F23" s="5">
        <f t="shared" si="1"/>
        <v>28287000</v>
      </c>
      <c r="G23" s="5">
        <f t="shared" si="1"/>
        <v>352000</v>
      </c>
      <c r="H23" s="5">
        <f t="shared" si="1"/>
        <v>824000</v>
      </c>
      <c r="I23" s="580">
        <f>SUM(D23:H23)</f>
        <v>53591000</v>
      </c>
      <c r="J23" s="581">
        <v>52767000</v>
      </c>
      <c r="K23" s="13">
        <f>+I23-J23</f>
        <v>824000</v>
      </c>
      <c r="L23" s="74"/>
      <c r="M23" s="74"/>
      <c r="O23" s="19"/>
      <c r="P23" s="20"/>
    </row>
    <row r="24" spans="1:23" x14ac:dyDescent="0.25">
      <c r="C24" s="72"/>
      <c r="D24" s="72"/>
      <c r="E24" s="72"/>
      <c r="F24" s="72"/>
      <c r="G24" s="72"/>
      <c r="H24" s="72"/>
      <c r="I24" s="580">
        <f>+I23-C23</f>
        <v>0</v>
      </c>
      <c r="J24" s="75"/>
      <c r="L24" s="74"/>
      <c r="M24" s="74"/>
      <c r="O24" s="19"/>
      <c r="P24" s="20"/>
    </row>
    <row r="25" spans="1:23" x14ac:dyDescent="0.25">
      <c r="B25" s="26" t="s">
        <v>30</v>
      </c>
      <c r="C25" s="43">
        <f>+C23-C11</f>
        <v>2990687.0000000298</v>
      </c>
      <c r="D25" s="17">
        <f t="shared" ref="D25:H25" si="2">+D23-D11</f>
        <v>1931302.0000000149</v>
      </c>
      <c r="E25" s="17">
        <f t="shared" si="2"/>
        <v>-1093059.9999999991</v>
      </c>
      <c r="F25" s="17">
        <f t="shared" si="2"/>
        <v>2496000</v>
      </c>
      <c r="G25" s="17">
        <f t="shared" si="2"/>
        <v>-158627.9999999851</v>
      </c>
      <c r="H25" s="17">
        <f t="shared" si="2"/>
        <v>-184927</v>
      </c>
      <c r="I25" s="73"/>
      <c r="J25" s="75"/>
      <c r="L25" s="74"/>
      <c r="M25" s="74"/>
      <c r="O25" s="19"/>
      <c r="P25" s="20"/>
    </row>
    <row r="26" spans="1:23" x14ac:dyDescent="0.25">
      <c r="B26" s="33" t="s">
        <v>31</v>
      </c>
      <c r="C26" s="458">
        <f>(C25)/C11</f>
        <v>5.9104120561468299E-2</v>
      </c>
      <c r="D26" s="458">
        <f t="shared" ref="D26:H26" si="3">(D25)/D11</f>
        <v>0.11416542400887079</v>
      </c>
      <c r="E26" s="458">
        <f t="shared" si="3"/>
        <v>-0.17151258579081308</v>
      </c>
      <c r="F26" s="458">
        <f t="shared" si="3"/>
        <v>9.6777945795044784E-2</v>
      </c>
      <c r="G26" s="458">
        <f t="shared" si="3"/>
        <v>-0.31065276483073728</v>
      </c>
      <c r="H26" s="458">
        <f t="shared" si="3"/>
        <v>-0.18329076335552522</v>
      </c>
      <c r="I26" s="73"/>
      <c r="J26" s="75"/>
      <c r="L26" s="74"/>
      <c r="M26" s="74"/>
      <c r="O26" s="19"/>
      <c r="P26" s="20"/>
    </row>
    <row r="27" spans="1:23" x14ac:dyDescent="0.25">
      <c r="B27" s="83"/>
      <c r="C27" s="83"/>
      <c r="D27" s="83"/>
      <c r="E27" s="83"/>
      <c r="F27" s="83"/>
      <c r="G27" s="83"/>
      <c r="H27" s="83"/>
      <c r="I27" s="83"/>
      <c r="L27" s="74"/>
      <c r="M27" s="74"/>
      <c r="O27" s="19"/>
      <c r="P27" s="20"/>
    </row>
    <row r="28" spans="1:23" x14ac:dyDescent="0.25">
      <c r="B28" s="26" t="s">
        <v>32</v>
      </c>
      <c r="C28" s="43">
        <v>0</v>
      </c>
      <c r="D28" s="38"/>
      <c r="E28" s="38"/>
      <c r="F28" s="38"/>
      <c r="G28" s="38"/>
      <c r="H28" s="38"/>
      <c r="O28" s="19"/>
      <c r="P28" s="20"/>
    </row>
    <row r="29" spans="1:23" ht="30" x14ac:dyDescent="0.25">
      <c r="B29" s="84" t="s">
        <v>33</v>
      </c>
      <c r="C29" s="85">
        <f>C23-C28</f>
        <v>53591000</v>
      </c>
      <c r="D29" s="70"/>
      <c r="E29" s="70">
        <f>52767000-50600313</f>
        <v>2166687</v>
      </c>
      <c r="G29" s="38"/>
      <c r="H29" s="38"/>
      <c r="V29" s="19"/>
      <c r="W29" s="20"/>
    </row>
    <row r="30" spans="1:23" x14ac:dyDescent="0.25">
      <c r="B30" s="83"/>
      <c r="C30" s="123"/>
      <c r="D30" s="14"/>
      <c r="E30" s="14">
        <f>+E29/C11</f>
        <v>4.2819636313316901E-2</v>
      </c>
      <c r="G30" s="38"/>
      <c r="H30" s="38"/>
      <c r="V30" s="19"/>
      <c r="W30" s="20"/>
    </row>
    <row r="31" spans="1:23" x14ac:dyDescent="0.25">
      <c r="B31" s="585" t="s">
        <v>34</v>
      </c>
      <c r="C31" s="43">
        <f>C29-C11</f>
        <v>2990687.0000000298</v>
      </c>
      <c r="D31" s="14"/>
      <c r="E31" s="14"/>
      <c r="G31" s="38"/>
      <c r="H31" s="38"/>
      <c r="O31" s="19"/>
      <c r="P31" s="20"/>
    </row>
    <row r="32" spans="1:23" x14ac:dyDescent="0.25">
      <c r="B32" s="33" t="s">
        <v>35</v>
      </c>
      <c r="C32" s="458">
        <f>(C31)/C11</f>
        <v>5.9104120561468299E-2</v>
      </c>
      <c r="D32" s="14"/>
      <c r="E32" s="14"/>
      <c r="G32" s="38"/>
      <c r="H32" s="38"/>
      <c r="O32" s="19"/>
      <c r="P32" s="20"/>
    </row>
    <row r="33" spans="2:23" x14ac:dyDescent="0.25">
      <c r="B33" s="83"/>
      <c r="C33" s="122"/>
      <c r="D33" s="38"/>
      <c r="E33" s="38"/>
      <c r="F33" s="38"/>
      <c r="G33" s="38"/>
      <c r="H33" s="38"/>
      <c r="O33" s="19"/>
      <c r="P33" s="20"/>
    </row>
    <row r="34" spans="2:23" ht="28.15" customHeight="1" x14ac:dyDescent="0.3">
      <c r="B34" s="67" t="s">
        <v>36</v>
      </c>
      <c r="C34" s="3"/>
      <c r="D34" s="14"/>
      <c r="E34" s="14"/>
      <c r="V34" s="19"/>
      <c r="W34" s="20"/>
    </row>
    <row r="35" spans="2:23" ht="18.75" x14ac:dyDescent="0.3">
      <c r="B35" s="67"/>
      <c r="C35" s="3"/>
      <c r="D35" s="14"/>
      <c r="E35" s="14"/>
      <c r="V35" s="19"/>
      <c r="W35" s="20"/>
    </row>
    <row r="36" spans="2:23" s="60" customFormat="1" x14ac:dyDescent="0.25">
      <c r="B36" s="69" t="s">
        <v>37</v>
      </c>
      <c r="C36" s="69" t="s">
        <v>38</v>
      </c>
      <c r="D36" s="69" t="s">
        <v>39</v>
      </c>
      <c r="E36" s="30"/>
      <c r="V36" s="70"/>
      <c r="W36" s="71"/>
    </row>
    <row r="37" spans="2:23" x14ac:dyDescent="0.25">
      <c r="B37" s="4" t="s">
        <v>40</v>
      </c>
      <c r="C37" s="62">
        <v>51668117</v>
      </c>
      <c r="D37" s="6"/>
      <c r="E37" s="38"/>
      <c r="V37" s="19"/>
      <c r="W37" s="20"/>
    </row>
    <row r="38" spans="2:23" x14ac:dyDescent="0.25">
      <c r="B38" s="7" t="s">
        <v>41</v>
      </c>
      <c r="C38" s="124">
        <v>796000</v>
      </c>
      <c r="D38" s="8">
        <v>1.5406019151036605E-2</v>
      </c>
      <c r="E38" s="140" t="s">
        <v>163</v>
      </c>
      <c r="H38" t="s">
        <v>164</v>
      </c>
      <c r="V38" s="19"/>
    </row>
    <row r="39" spans="2:23" x14ac:dyDescent="0.25">
      <c r="B39" s="9" t="s">
        <v>42</v>
      </c>
      <c r="C39" s="145">
        <v>843070</v>
      </c>
      <c r="D39" s="8">
        <v>1.6317025836261847E-2</v>
      </c>
      <c r="E39" s="113" t="s">
        <v>151</v>
      </c>
      <c r="V39" s="19"/>
    </row>
    <row r="40" spans="2:23" x14ac:dyDescent="0.25">
      <c r="B40" s="9" t="s">
        <v>43</v>
      </c>
      <c r="C40" s="124"/>
      <c r="D40" s="8">
        <v>0</v>
      </c>
      <c r="E40" s="31"/>
      <c r="V40" s="19"/>
    </row>
    <row r="41" spans="2:23" x14ac:dyDescent="0.25">
      <c r="B41" s="9" t="s">
        <v>44</v>
      </c>
      <c r="C41" s="124">
        <v>286436</v>
      </c>
      <c r="D41" s="8">
        <v>5.5437669617416094E-3</v>
      </c>
      <c r="E41" s="31"/>
      <c r="V41" s="19"/>
    </row>
    <row r="42" spans="2:23" x14ac:dyDescent="0.25">
      <c r="B42" s="9" t="s">
        <v>45</v>
      </c>
      <c r="C42" s="124">
        <v>921189</v>
      </c>
      <c r="D42" s="8">
        <v>1.7828964039854598E-2</v>
      </c>
      <c r="E42" s="31"/>
      <c r="F42" s="146"/>
      <c r="G42" s="146"/>
      <c r="V42" s="19"/>
    </row>
    <row r="43" spans="2:23" x14ac:dyDescent="0.25">
      <c r="B43" s="9" t="s">
        <v>46</v>
      </c>
      <c r="C43" s="124">
        <v>355000</v>
      </c>
      <c r="D43" s="8">
        <v>6.8707748726356717E-3</v>
      </c>
      <c r="E43" s="31"/>
      <c r="F43" s="146"/>
      <c r="G43" s="146"/>
      <c r="V43" s="19"/>
    </row>
    <row r="44" spans="2:23" x14ac:dyDescent="0.25">
      <c r="B44" s="9" t="s">
        <v>47</v>
      </c>
      <c r="C44" s="124"/>
      <c r="D44" s="8">
        <v>0</v>
      </c>
      <c r="E44" s="31"/>
      <c r="F44" s="146"/>
      <c r="G44" s="146"/>
    </row>
    <row r="45" spans="2:23" x14ac:dyDescent="0.25">
      <c r="B45" s="9" t="s">
        <v>48</v>
      </c>
      <c r="C45" s="124">
        <v>-242817</v>
      </c>
      <c r="D45" s="8">
        <v>-4.6995519499965516E-3</v>
      </c>
      <c r="E45" s="31"/>
      <c r="F45" s="146"/>
      <c r="G45" s="146"/>
    </row>
    <row r="46" spans="2:23" x14ac:dyDescent="0.25">
      <c r="B46" s="9" t="s">
        <v>49</v>
      </c>
      <c r="C46" s="124"/>
      <c r="D46" s="8">
        <v>0</v>
      </c>
      <c r="E46" s="55"/>
      <c r="F46" s="146"/>
      <c r="G46" s="146"/>
    </row>
    <row r="47" spans="2:23" x14ac:dyDescent="0.25">
      <c r="B47" s="61" t="s">
        <v>165</v>
      </c>
      <c r="C47" s="124">
        <v>-638793</v>
      </c>
      <c r="D47" s="8">
        <v>-1.2363388431593124E-2</v>
      </c>
      <c r="E47" s="31"/>
      <c r="F47" s="146"/>
      <c r="G47" s="146"/>
    </row>
    <row r="48" spans="2:23" x14ac:dyDescent="0.25">
      <c r="B48" s="61" t="s">
        <v>162</v>
      </c>
      <c r="C48" s="124">
        <v>258921</v>
      </c>
      <c r="D48" s="8">
        <v>5.0112335233738056E-3</v>
      </c>
      <c r="E48" s="31"/>
      <c r="F48" s="146"/>
      <c r="G48" s="146"/>
    </row>
    <row r="49" spans="2:23" x14ac:dyDescent="0.25">
      <c r="B49" s="61" t="s">
        <v>166</v>
      </c>
      <c r="C49" s="124">
        <v>-39204</v>
      </c>
      <c r="D49" s="8">
        <v>-7.5876579748396873E-4</v>
      </c>
      <c r="E49" s="31"/>
    </row>
    <row r="50" spans="2:23" x14ac:dyDescent="0.25">
      <c r="B50" s="61" t="s">
        <v>28</v>
      </c>
      <c r="C50" s="124">
        <v>836010</v>
      </c>
      <c r="D50" s="8">
        <v>1.618038451062577E-2</v>
      </c>
      <c r="E50" s="31"/>
    </row>
    <row r="51" spans="2:23" x14ac:dyDescent="0.25">
      <c r="B51" s="61" t="s">
        <v>50</v>
      </c>
      <c r="C51" s="124"/>
      <c r="D51" s="8">
        <v>0</v>
      </c>
      <c r="E51" s="31"/>
    </row>
    <row r="52" spans="2:23" x14ac:dyDescent="0.25">
      <c r="B52" s="10" t="s">
        <v>51</v>
      </c>
      <c r="C52" s="11">
        <f>SUM(C37:C51)</f>
        <v>55043929</v>
      </c>
      <c r="D52" s="12">
        <f>SUM(D38:D51)</f>
        <v>6.5336462716456267E-2</v>
      </c>
      <c r="E52" s="31"/>
    </row>
    <row r="53" spans="2:23" x14ac:dyDescent="0.25">
      <c r="B53" s="58"/>
      <c r="C53" s="59"/>
      <c r="D53" s="55"/>
      <c r="E53" s="31"/>
    </row>
    <row r="54" spans="2:23" x14ac:dyDescent="0.25">
      <c r="B54" s="26" t="s">
        <v>30</v>
      </c>
      <c r="C54" s="43">
        <f>+C52-C37</f>
        <v>3375812</v>
      </c>
      <c r="D54" s="55"/>
      <c r="E54" s="31"/>
    </row>
    <row r="55" spans="2:23" x14ac:dyDescent="0.25">
      <c r="B55" s="33" t="s">
        <v>31</v>
      </c>
      <c r="C55" s="458">
        <f>(C54)/C37</f>
        <v>6.5336462716456267E-2</v>
      </c>
      <c r="D55" s="55"/>
      <c r="E55" s="31"/>
    </row>
    <row r="56" spans="2:23" x14ac:dyDescent="0.25">
      <c r="B56" s="83"/>
      <c r="C56" s="38"/>
      <c r="D56" s="38"/>
      <c r="E56" s="38"/>
      <c r="F56" s="38"/>
      <c r="G56" s="38"/>
      <c r="H56" s="38"/>
      <c r="O56" s="19"/>
      <c r="P56" s="20"/>
    </row>
    <row r="57" spans="2:23" x14ac:dyDescent="0.25">
      <c r="B57" s="26" t="s">
        <v>32</v>
      </c>
      <c r="C57" s="43">
        <v>561000</v>
      </c>
      <c r="D57" s="38"/>
      <c r="E57" s="38"/>
      <c r="F57" s="38"/>
      <c r="G57" s="38"/>
      <c r="H57" s="38"/>
      <c r="O57" s="19"/>
      <c r="P57" s="20"/>
    </row>
    <row r="58" spans="2:23" ht="30" x14ac:dyDescent="0.25">
      <c r="B58" s="84" t="s">
        <v>33</v>
      </c>
      <c r="C58" s="85">
        <f>C52-C57</f>
        <v>54482929</v>
      </c>
      <c r="D58" s="14"/>
      <c r="E58" s="14"/>
      <c r="K58" s="20"/>
      <c r="L58" s="20"/>
      <c r="M58" s="13"/>
      <c r="N58" s="21"/>
      <c r="V58" s="19"/>
      <c r="W58" s="20"/>
    </row>
    <row r="59" spans="2:23" x14ac:dyDescent="0.25">
      <c r="B59" s="83"/>
      <c r="C59" s="38"/>
      <c r="D59" s="14"/>
      <c r="E59" s="14"/>
      <c r="K59" s="20"/>
      <c r="L59" s="20"/>
      <c r="M59" s="13"/>
      <c r="N59" s="21"/>
      <c r="V59" s="19"/>
      <c r="W59" s="20"/>
    </row>
    <row r="60" spans="2:23" x14ac:dyDescent="0.25">
      <c r="B60" s="26" t="s">
        <v>34</v>
      </c>
      <c r="C60" s="43">
        <f>C58-C37</f>
        <v>2814812</v>
      </c>
      <c r="D60" s="14"/>
      <c r="E60" s="14"/>
      <c r="O60" s="19"/>
      <c r="P60" s="20"/>
    </row>
    <row r="61" spans="2:23" x14ac:dyDescent="0.25">
      <c r="B61" s="33" t="s">
        <v>35</v>
      </c>
      <c r="C61" s="458">
        <f>(C60)/C37</f>
        <v>5.4478702988150315E-2</v>
      </c>
      <c r="D61" s="14"/>
      <c r="E61" s="14"/>
      <c r="O61" s="19"/>
      <c r="P61" s="20"/>
    </row>
    <row r="62" spans="2:23" x14ac:dyDescent="0.25">
      <c r="B62" s="83"/>
      <c r="C62" s="38"/>
      <c r="D62" s="38"/>
      <c r="E62" s="38"/>
      <c r="F62" s="38"/>
      <c r="G62" s="38"/>
      <c r="H62" s="38"/>
      <c r="O62" s="19"/>
      <c r="P62" s="20"/>
    </row>
    <row r="64" spans="2:23" ht="18.75" x14ac:dyDescent="0.3">
      <c r="B64" s="669" t="s">
        <v>52</v>
      </c>
      <c r="C64" s="670"/>
      <c r="D64" s="670"/>
      <c r="E64" s="670"/>
      <c r="F64" s="670"/>
      <c r="G64" s="670"/>
      <c r="H64" s="670"/>
      <c r="I64" s="670"/>
      <c r="J64" s="670"/>
      <c r="K64" s="670"/>
      <c r="L64" s="670"/>
      <c r="M64" s="670"/>
      <c r="N64" s="670"/>
      <c r="O64" s="671"/>
      <c r="V64" s="19"/>
      <c r="W64" s="20"/>
    </row>
    <row r="65" spans="1:13" x14ac:dyDescent="0.25">
      <c r="B65" s="16"/>
    </row>
    <row r="66" spans="1:13" ht="18.75" x14ac:dyDescent="0.3">
      <c r="B66" s="67" t="s">
        <v>53</v>
      </c>
      <c r="C66" s="3"/>
    </row>
    <row r="67" spans="1:13" ht="18.75" x14ac:dyDescent="0.3">
      <c r="B67" s="67"/>
      <c r="C67" s="3"/>
    </row>
    <row r="68" spans="1:13" ht="18.75" x14ac:dyDescent="0.3">
      <c r="B68" s="67" t="s">
        <v>54</v>
      </c>
      <c r="C68" s="147" t="s">
        <v>55</v>
      </c>
    </row>
    <row r="69" spans="1:13" s="60" customFormat="1" ht="30" x14ac:dyDescent="0.25">
      <c r="B69" s="68" t="s">
        <v>17</v>
      </c>
      <c r="C69" s="68" t="s">
        <v>18</v>
      </c>
      <c r="D69" s="68" t="s">
        <v>19</v>
      </c>
      <c r="E69" s="68" t="s">
        <v>20</v>
      </c>
      <c r="F69" s="68" t="s">
        <v>21</v>
      </c>
      <c r="G69" s="68" t="s">
        <v>131</v>
      </c>
      <c r="H69" s="68" t="s">
        <v>150</v>
      </c>
    </row>
    <row r="70" spans="1:13" x14ac:dyDescent="0.25">
      <c r="B70" s="4" t="s">
        <v>56</v>
      </c>
      <c r="C70" s="62">
        <f>SUM(D70:H70)</f>
        <v>45213000</v>
      </c>
      <c r="D70" s="114">
        <v>10976000</v>
      </c>
      <c r="E70" s="62">
        <v>5252000</v>
      </c>
      <c r="F70" s="62">
        <v>28182000</v>
      </c>
      <c r="G70" s="62">
        <v>-21000</v>
      </c>
      <c r="H70" s="62">
        <v>824000</v>
      </c>
      <c r="I70" s="455">
        <v>45212645</v>
      </c>
      <c r="J70" s="121">
        <f>+I70-C70</f>
        <v>-355</v>
      </c>
      <c r="K70" s="536" t="s">
        <v>383</v>
      </c>
    </row>
    <row r="71" spans="1:13" ht="14.45" customHeight="1" x14ac:dyDescent="0.25">
      <c r="A71" s="561"/>
      <c r="B71" s="7" t="s">
        <v>57</v>
      </c>
      <c r="C71" s="62">
        <f>SUM(D71:H71)</f>
        <v>4301000</v>
      </c>
      <c r="D71" s="127">
        <f>+D12</f>
        <v>1123000</v>
      </c>
      <c r="E71" s="127">
        <f t="shared" ref="E71:G71" si="4">+E12</f>
        <v>233000</v>
      </c>
      <c r="F71" s="127">
        <f t="shared" si="4"/>
        <v>2851000</v>
      </c>
      <c r="G71" s="127">
        <f t="shared" si="4"/>
        <v>94000</v>
      </c>
      <c r="H71" s="117"/>
      <c r="I71" s="128" t="s">
        <v>384</v>
      </c>
      <c r="L71" s="19"/>
      <c r="M71" s="20"/>
    </row>
    <row r="72" spans="1:13" x14ac:dyDescent="0.25">
      <c r="B72" s="578" t="s">
        <v>58</v>
      </c>
      <c r="C72" s="417">
        <f>SUM(D72:H72)</f>
        <v>824000</v>
      </c>
      <c r="D72" s="457"/>
      <c r="E72" s="417"/>
      <c r="F72" s="577"/>
      <c r="G72" s="577"/>
      <c r="H72" s="577">
        <v>824000</v>
      </c>
      <c r="L72" s="19"/>
      <c r="M72" s="20"/>
    </row>
    <row r="73" spans="1:13" x14ac:dyDescent="0.25">
      <c r="A73" s="630" t="s">
        <v>420</v>
      </c>
      <c r="B73" s="7" t="s">
        <v>59</v>
      </c>
      <c r="C73" s="637">
        <f>SUM(D73:H73)</f>
        <v>3607000</v>
      </c>
      <c r="D73" s="115">
        <f>ROUND(+D23-D70-D71-D78-D79,-3)</f>
        <v>6749000</v>
      </c>
      <c r="E73" s="115">
        <f t="shared" ref="E73:G73" si="5">ROUND(+E23-E70-E71-E78-E79,-3)</f>
        <v>-205000</v>
      </c>
      <c r="F73" s="115">
        <f t="shared" si="5"/>
        <v>-2746000</v>
      </c>
      <c r="G73" s="115">
        <f t="shared" si="5"/>
        <v>633000</v>
      </c>
      <c r="H73" s="117">
        <v>-824000</v>
      </c>
      <c r="I73" s="128" t="s">
        <v>430</v>
      </c>
      <c r="L73" s="19"/>
      <c r="M73" s="20"/>
    </row>
    <row r="74" spans="1:13" x14ac:dyDescent="0.25">
      <c r="A74" s="631"/>
      <c r="B74" s="7" t="s">
        <v>60</v>
      </c>
      <c r="C74" s="62">
        <f t="shared" ref="C74:C81" si="6">SUM(D74:H74)</f>
        <v>0</v>
      </c>
      <c r="D74" s="115"/>
      <c r="E74" s="116"/>
      <c r="F74" s="117"/>
      <c r="G74" s="117"/>
      <c r="H74" s="117"/>
      <c r="L74" s="19"/>
      <c r="M74" s="20"/>
    </row>
    <row r="75" spans="1:13" x14ac:dyDescent="0.25">
      <c r="A75" s="632"/>
      <c r="B75" s="9" t="s">
        <v>25</v>
      </c>
      <c r="C75" s="62">
        <f t="shared" si="6"/>
        <v>0</v>
      </c>
      <c r="D75" s="115"/>
      <c r="E75" s="116"/>
      <c r="F75" s="118"/>
      <c r="G75" s="118"/>
      <c r="H75" s="118"/>
      <c r="L75" s="19"/>
      <c r="M75" s="20"/>
    </row>
    <row r="76" spans="1:13" x14ac:dyDescent="0.25">
      <c r="A76" s="632"/>
      <c r="B76" s="9" t="s">
        <v>26</v>
      </c>
      <c r="C76" s="62">
        <f t="shared" si="6"/>
        <v>0</v>
      </c>
      <c r="D76" s="115"/>
      <c r="E76" s="116"/>
      <c r="F76" s="117"/>
      <c r="G76" s="117"/>
      <c r="H76" s="117"/>
      <c r="L76" s="19"/>
      <c r="M76" s="20"/>
    </row>
    <row r="77" spans="1:13" x14ac:dyDescent="0.25">
      <c r="A77" s="632"/>
      <c r="B77" s="9" t="s">
        <v>27</v>
      </c>
      <c r="C77" s="120">
        <f t="shared" si="6"/>
        <v>0</v>
      </c>
      <c r="D77" s="115"/>
      <c r="E77" s="116"/>
      <c r="F77" s="117"/>
      <c r="G77" s="117"/>
      <c r="H77" s="117"/>
      <c r="L77" s="19"/>
      <c r="M77" s="20"/>
    </row>
    <row r="78" spans="1:13" x14ac:dyDescent="0.25">
      <c r="A78" s="633" t="s">
        <v>420</v>
      </c>
      <c r="B78" s="9" t="s">
        <v>61</v>
      </c>
      <c r="C78" s="637">
        <f t="shared" si="6"/>
        <v>-354000</v>
      </c>
      <c r="D78" s="115"/>
      <c r="E78" s="116"/>
      <c r="F78" s="117"/>
      <c r="G78" s="117">
        <v>-354000</v>
      </c>
      <c r="H78" s="117"/>
      <c r="I78" s="128" t="s">
        <v>158</v>
      </c>
      <c r="L78" s="19"/>
      <c r="M78" s="20"/>
    </row>
    <row r="79" spans="1:13" x14ac:dyDescent="0.25">
      <c r="A79" s="632"/>
      <c r="B79" s="61" t="s">
        <v>28</v>
      </c>
      <c r="C79" s="62">
        <f t="shared" si="6"/>
        <v>0</v>
      </c>
      <c r="D79" s="115"/>
      <c r="E79" s="116"/>
      <c r="F79" s="118"/>
      <c r="G79" s="118"/>
      <c r="H79" s="118"/>
      <c r="L79" s="19"/>
      <c r="M79" s="20"/>
    </row>
    <row r="80" spans="1:13" x14ac:dyDescent="0.25">
      <c r="A80" s="632"/>
      <c r="B80" s="61" t="s">
        <v>28</v>
      </c>
      <c r="C80" s="62">
        <f t="shared" si="6"/>
        <v>0</v>
      </c>
      <c r="D80" s="115"/>
      <c r="E80" s="116"/>
      <c r="F80" s="118"/>
      <c r="G80" s="118"/>
      <c r="H80" s="118"/>
      <c r="L80" s="19"/>
      <c r="M80" s="20"/>
    </row>
    <row r="81" spans="1:23" x14ac:dyDescent="0.25">
      <c r="A81" s="632"/>
      <c r="B81" s="61" t="s">
        <v>28</v>
      </c>
      <c r="C81" s="62">
        <f t="shared" si="6"/>
        <v>0</v>
      </c>
      <c r="D81" s="63"/>
      <c r="E81" s="64"/>
      <c r="F81" s="65"/>
      <c r="G81" s="65"/>
      <c r="H81" s="65"/>
      <c r="L81" s="19"/>
      <c r="M81" s="20"/>
    </row>
    <row r="82" spans="1:23" x14ac:dyDescent="0.25">
      <c r="A82" s="632"/>
      <c r="B82" s="10" t="s">
        <v>29</v>
      </c>
      <c r="C82" s="5">
        <f t="shared" ref="C82:H82" si="7">SUM(C70:C81)</f>
        <v>53591000</v>
      </c>
      <c r="D82" s="32">
        <f t="shared" si="7"/>
        <v>18848000</v>
      </c>
      <c r="E82" s="32">
        <f t="shared" si="7"/>
        <v>5280000</v>
      </c>
      <c r="F82" s="32">
        <f t="shared" si="7"/>
        <v>28287000</v>
      </c>
      <c r="G82" s="32">
        <f t="shared" si="7"/>
        <v>352000</v>
      </c>
      <c r="H82" s="32">
        <f t="shared" si="7"/>
        <v>824000</v>
      </c>
      <c r="I82" s="13">
        <f>SUM(D82:H82)</f>
        <v>53591000</v>
      </c>
      <c r="L82" s="19"/>
      <c r="M82" s="20"/>
    </row>
    <row r="83" spans="1:23" ht="30" x14ac:dyDescent="0.25">
      <c r="A83" s="632"/>
      <c r="C83" s="72" t="s">
        <v>18</v>
      </c>
      <c r="D83" s="72" t="s">
        <v>19</v>
      </c>
      <c r="E83" s="72" t="s">
        <v>20</v>
      </c>
      <c r="F83" s="72" t="s">
        <v>21</v>
      </c>
      <c r="G83" s="72" t="s">
        <v>131</v>
      </c>
      <c r="H83" s="72" t="s">
        <v>150</v>
      </c>
      <c r="L83" s="19"/>
      <c r="M83" s="20"/>
    </row>
    <row r="84" spans="1:23" x14ac:dyDescent="0.25">
      <c r="A84" s="632"/>
      <c r="B84" s="26" t="s">
        <v>62</v>
      </c>
      <c r="C84" s="43">
        <f>+C82-C70</f>
        <v>8378000</v>
      </c>
      <c r="D84" s="43">
        <f t="shared" ref="D84:E84" si="8">+D82-D70</f>
        <v>7872000</v>
      </c>
      <c r="E84" s="43">
        <f t="shared" si="8"/>
        <v>28000</v>
      </c>
      <c r="F84" s="17">
        <f>+F82-F70</f>
        <v>105000</v>
      </c>
      <c r="G84" s="17">
        <f>+G82-G70</f>
        <v>373000</v>
      </c>
      <c r="H84" s="17">
        <f>+H82-H70</f>
        <v>0</v>
      </c>
      <c r="L84" s="19"/>
      <c r="M84" s="20"/>
    </row>
    <row r="85" spans="1:23" x14ac:dyDescent="0.25">
      <c r="A85" s="632"/>
      <c r="B85" s="33" t="s">
        <v>63</v>
      </c>
      <c r="C85" s="34">
        <f>(C84)/C70</f>
        <v>0.18530068785526288</v>
      </c>
      <c r="D85" s="34">
        <f t="shared" ref="D85:H85" si="9">(D84)/D70</f>
        <v>0.71720116618075802</v>
      </c>
      <c r="E85" s="34">
        <f t="shared" si="9"/>
        <v>5.3313023610053311E-3</v>
      </c>
      <c r="F85" s="34">
        <f t="shared" si="9"/>
        <v>3.7257824143070045E-3</v>
      </c>
      <c r="G85" s="34">
        <v>0</v>
      </c>
      <c r="H85" s="34">
        <f t="shared" si="9"/>
        <v>0</v>
      </c>
      <c r="L85" s="19"/>
      <c r="M85" s="20"/>
    </row>
    <row r="86" spans="1:23" x14ac:dyDescent="0.25">
      <c r="A86" s="632"/>
      <c r="B86" s="83"/>
      <c r="C86" s="456"/>
      <c r="D86" s="579">
        <f>+D23-D82</f>
        <v>0</v>
      </c>
      <c r="E86" s="579">
        <f t="shared" ref="E86:H86" si="10">+E23-E82</f>
        <v>0</v>
      </c>
      <c r="F86" s="579">
        <f t="shared" si="10"/>
        <v>0</v>
      </c>
      <c r="G86" s="579">
        <f t="shared" si="10"/>
        <v>0</v>
      </c>
      <c r="H86" s="579">
        <f t="shared" si="10"/>
        <v>0</v>
      </c>
      <c r="K86" s="20"/>
      <c r="L86" s="20"/>
      <c r="M86" s="13"/>
      <c r="N86" s="21"/>
      <c r="V86" s="19"/>
      <c r="W86" s="20"/>
    </row>
    <row r="87" spans="1:23" x14ac:dyDescent="0.25">
      <c r="A87" s="632"/>
      <c r="B87" s="26" t="s">
        <v>64</v>
      </c>
      <c r="C87" s="43">
        <f>C84</f>
        <v>8378000</v>
      </c>
      <c r="D87" s="14"/>
      <c r="E87" s="14"/>
      <c r="O87" s="19"/>
      <c r="P87" s="20"/>
    </row>
    <row r="88" spans="1:23" x14ac:dyDescent="0.25">
      <c r="A88" s="632"/>
      <c r="B88" s="33" t="s">
        <v>65</v>
      </c>
      <c r="C88" s="34">
        <f>C85</f>
        <v>0.18530068785526288</v>
      </c>
      <c r="D88" s="14"/>
      <c r="E88" s="14"/>
      <c r="O88" s="19"/>
      <c r="P88" s="20"/>
    </row>
    <row r="89" spans="1:23" x14ac:dyDescent="0.25">
      <c r="A89" s="633" t="s">
        <v>421</v>
      </c>
      <c r="B89" s="664"/>
      <c r="C89" s="629">
        <f>+C73+C78</f>
        <v>3253000</v>
      </c>
      <c r="D89" s="635" t="s">
        <v>422</v>
      </c>
      <c r="E89" s="636"/>
      <c r="F89" s="635"/>
      <c r="G89" s="634"/>
      <c r="H89" s="634"/>
      <c r="O89" s="19"/>
      <c r="P89" s="20"/>
    </row>
    <row r="90" spans="1:23" ht="19.899999999999999" customHeight="1" x14ac:dyDescent="0.3">
      <c r="B90" s="543" t="s">
        <v>66</v>
      </c>
      <c r="C90" s="147"/>
      <c r="D90" s="544"/>
      <c r="E90" s="544"/>
      <c r="V90" s="19"/>
      <c r="W90" s="20"/>
    </row>
    <row r="91" spans="1:23" ht="18.75" x14ac:dyDescent="0.3">
      <c r="B91" s="543"/>
      <c r="C91" s="147"/>
      <c r="D91" s="544"/>
      <c r="E91" s="544"/>
      <c r="V91" s="19"/>
      <c r="W91" s="20"/>
    </row>
    <row r="92" spans="1:23" x14ac:dyDescent="0.25">
      <c r="B92" s="69" t="s">
        <v>37</v>
      </c>
      <c r="C92" s="69" t="s">
        <v>38</v>
      </c>
      <c r="D92" s="69" t="s">
        <v>39</v>
      </c>
      <c r="E92" s="39"/>
      <c r="V92" s="19"/>
      <c r="W92" s="20"/>
    </row>
    <row r="93" spans="1:23" x14ac:dyDescent="0.25">
      <c r="B93" s="4" t="s">
        <v>56</v>
      </c>
      <c r="C93" s="62">
        <v>53595692.297142863</v>
      </c>
      <c r="D93" s="6"/>
      <c r="E93" s="38"/>
      <c r="V93" s="19"/>
      <c r="W93" s="20"/>
    </row>
    <row r="94" spans="1:23" x14ac:dyDescent="0.25">
      <c r="B94" s="7" t="s">
        <v>41</v>
      </c>
      <c r="C94" s="124">
        <v>586575</v>
      </c>
      <c r="D94" s="8">
        <f>+C94/C$37</f>
        <v>1.1352745833566956E-2</v>
      </c>
      <c r="E94" s="40"/>
      <c r="H94" t="s">
        <v>164</v>
      </c>
      <c r="V94" s="19"/>
    </row>
    <row r="95" spans="1:23" x14ac:dyDescent="0.25">
      <c r="B95" s="9" t="s">
        <v>42</v>
      </c>
      <c r="C95" s="124"/>
      <c r="D95" s="8">
        <f t="shared" ref="D95:D107" si="11">+C95/C$37</f>
        <v>0</v>
      </c>
      <c r="E95" s="40"/>
      <c r="V95" s="19"/>
    </row>
    <row r="96" spans="1:23" x14ac:dyDescent="0.25">
      <c r="B96" s="9" t="s">
        <v>43</v>
      </c>
      <c r="C96" s="124">
        <f>1678226-C94</f>
        <v>1091651</v>
      </c>
      <c r="D96" s="8">
        <f t="shared" si="11"/>
        <v>2.1128135945035504E-2</v>
      </c>
      <c r="E96" s="545" t="s">
        <v>380</v>
      </c>
      <c r="V96" s="19"/>
    </row>
    <row r="97" spans="2:22" x14ac:dyDescent="0.25">
      <c r="B97" s="9" t="s">
        <v>44</v>
      </c>
      <c r="C97" s="124">
        <v>512004</v>
      </c>
      <c r="D97" s="8">
        <f t="shared" si="11"/>
        <v>9.909476670109732E-3</v>
      </c>
      <c r="E97" s="40"/>
      <c r="V97" s="19"/>
    </row>
    <row r="98" spans="2:22" x14ac:dyDescent="0.25">
      <c r="B98" s="9" t="s">
        <v>45</v>
      </c>
      <c r="C98" s="124">
        <v>-375974.58857142879</v>
      </c>
      <c r="D98" s="8">
        <f t="shared" si="11"/>
        <v>-7.2767232560735431E-3</v>
      </c>
      <c r="E98" s="40"/>
      <c r="V98" s="19"/>
    </row>
    <row r="99" spans="2:22" x14ac:dyDescent="0.25">
      <c r="B99" s="9" t="s">
        <v>46</v>
      </c>
      <c r="C99" s="124">
        <v>-264000</v>
      </c>
      <c r="D99" s="8">
        <f t="shared" si="11"/>
        <v>-5.109533989791035E-3</v>
      </c>
      <c r="E99" s="40"/>
      <c r="V99" s="19"/>
    </row>
    <row r="100" spans="2:22" x14ac:dyDescent="0.25">
      <c r="B100" s="9" t="s">
        <v>47</v>
      </c>
      <c r="C100" s="124">
        <v>691790</v>
      </c>
      <c r="D100" s="8">
        <f t="shared" si="11"/>
        <v>1.3389108025748258E-2</v>
      </c>
      <c r="E100" s="40"/>
    </row>
    <row r="101" spans="2:22" x14ac:dyDescent="0.25">
      <c r="B101" s="9" t="s">
        <v>48</v>
      </c>
      <c r="C101" s="124">
        <v>56196</v>
      </c>
      <c r="D101" s="8">
        <f t="shared" si="11"/>
        <v>1.087633985190519E-3</v>
      </c>
      <c r="E101" s="40"/>
    </row>
    <row r="102" spans="2:22" x14ac:dyDescent="0.25">
      <c r="B102" s="9" t="s">
        <v>49</v>
      </c>
      <c r="C102" s="124"/>
      <c r="D102" s="8">
        <f t="shared" si="11"/>
        <v>0</v>
      </c>
      <c r="E102" s="40"/>
    </row>
    <row r="103" spans="2:22" x14ac:dyDescent="0.25">
      <c r="B103" s="61" t="s">
        <v>28</v>
      </c>
      <c r="C103" s="124"/>
      <c r="D103" s="8">
        <f t="shared" si="11"/>
        <v>0</v>
      </c>
      <c r="E103" s="40"/>
    </row>
    <row r="104" spans="2:22" x14ac:dyDescent="0.25">
      <c r="B104" s="61" t="s">
        <v>28</v>
      </c>
      <c r="C104" s="124"/>
      <c r="D104" s="8">
        <f t="shared" si="11"/>
        <v>0</v>
      </c>
      <c r="E104" s="40"/>
    </row>
    <row r="105" spans="2:22" x14ac:dyDescent="0.25">
      <c r="B105" s="61" t="s">
        <v>28</v>
      </c>
      <c r="C105" s="124"/>
      <c r="D105" s="8">
        <f t="shared" si="11"/>
        <v>0</v>
      </c>
      <c r="E105" s="40"/>
    </row>
    <row r="106" spans="2:22" x14ac:dyDescent="0.25">
      <c r="B106" s="61" t="s">
        <v>28</v>
      </c>
      <c r="C106" s="124">
        <f>+C109-SUM(C93:C105)</f>
        <v>-850004.70857143402</v>
      </c>
      <c r="D106" s="8">
        <f t="shared" si="11"/>
        <v>-1.6451242234576384E-2</v>
      </c>
      <c r="E106" s="40"/>
    </row>
    <row r="107" spans="2:22" x14ac:dyDescent="0.25">
      <c r="B107" s="61" t="s">
        <v>50</v>
      </c>
      <c r="C107" s="66"/>
      <c r="D107" s="8">
        <f t="shared" si="11"/>
        <v>0</v>
      </c>
      <c r="E107" s="40"/>
    </row>
    <row r="108" spans="2:22" x14ac:dyDescent="0.25">
      <c r="B108" s="10" t="s">
        <v>29</v>
      </c>
      <c r="C108" s="11">
        <f>SUM(C93:C107)</f>
        <v>55043929</v>
      </c>
      <c r="D108" s="12">
        <f>SUM(D94:D107)</f>
        <v>2.8029600979210013E-2</v>
      </c>
      <c r="E108" s="40"/>
    </row>
    <row r="109" spans="2:22" x14ac:dyDescent="0.25">
      <c r="C109" s="13">
        <f>+C52</f>
        <v>55043929</v>
      </c>
      <c r="E109" s="36"/>
    </row>
    <row r="110" spans="2:22" x14ac:dyDescent="0.25">
      <c r="B110" s="26" t="s">
        <v>62</v>
      </c>
      <c r="C110" s="43">
        <f>+C108-C93</f>
        <v>1448236.7028571367</v>
      </c>
      <c r="E110" s="36"/>
    </row>
    <row r="111" spans="2:22" x14ac:dyDescent="0.25">
      <c r="B111" s="33" t="s">
        <v>63</v>
      </c>
      <c r="C111" s="458">
        <f>(C110)/C93</f>
        <v>2.7021513125119963E-2</v>
      </c>
      <c r="E111" s="36"/>
    </row>
    <row r="112" spans="2:22" x14ac:dyDescent="0.25">
      <c r="B112" s="83"/>
      <c r="C112" s="38"/>
      <c r="D112" s="38"/>
      <c r="E112" s="38"/>
      <c r="F112" s="38"/>
      <c r="G112" s="38"/>
      <c r="H112" s="38"/>
      <c r="O112" s="19"/>
      <c r="P112" s="20"/>
    </row>
    <row r="113" spans="2:23" x14ac:dyDescent="0.25">
      <c r="B113" s="26" t="s">
        <v>64</v>
      </c>
      <c r="C113" s="43">
        <v>1863486.7028571367</v>
      </c>
      <c r="D113" s="38"/>
      <c r="E113" s="38"/>
      <c r="F113" s="38"/>
      <c r="G113" s="38"/>
      <c r="H113" s="38"/>
      <c r="O113" s="19"/>
      <c r="P113" s="20"/>
    </row>
    <row r="114" spans="2:23" x14ac:dyDescent="0.25">
      <c r="B114" s="33" t="s">
        <v>65</v>
      </c>
      <c r="C114" s="458">
        <v>3.54144137889945E-2</v>
      </c>
      <c r="D114" s="14"/>
      <c r="E114" s="14"/>
      <c r="K114" s="20"/>
      <c r="L114" s="20"/>
      <c r="M114" s="13"/>
      <c r="N114" s="21"/>
      <c r="V114" s="19"/>
      <c r="W114" s="20"/>
    </row>
  </sheetData>
  <mergeCells count="9">
    <mergeCell ref="B2:O2"/>
    <mergeCell ref="B3:O3"/>
    <mergeCell ref="B4:O4"/>
    <mergeCell ref="B6:O6"/>
    <mergeCell ref="A12:A19"/>
    <mergeCell ref="B64:O64"/>
    <mergeCell ref="I11:J11"/>
    <mergeCell ref="I12:K12"/>
    <mergeCell ref="I14:K14"/>
  </mergeCells>
  <pageMargins left="0.7" right="0.7" top="0.5" bottom="0.5" header="0.3" footer="0.3"/>
  <pageSetup scale="48" fitToHeight="4" orientation="landscape" r:id="rId1"/>
  <headerFooter>
    <oddFooter>&amp;L&amp;D&amp;R&amp;F,&amp;A</oddFooter>
  </headerFooter>
  <rowBreaks count="1" manualBreakCount="1">
    <brk id="63" min="1" max="12" man="1"/>
  </rowBreaks>
  <drawing r:id="rId2"/>
  <legacyDrawing r:id="rId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68DFC1-013E-4471-A633-AEBBF655E306}">
  <sheetPr>
    <tabColor rgb="FF0070C0"/>
  </sheetPr>
  <dimension ref="A1:U107"/>
  <sheetViews>
    <sheetView zoomScaleNormal="100" workbookViewId="0">
      <pane xSplit="2" ySplit="2" topLeftCell="G3" activePane="bottomRight" state="frozen"/>
      <selection activeCell="J15" sqref="J15"/>
      <selection pane="topRight" activeCell="J15" sqref="J15"/>
      <selection pane="bottomLeft" activeCell="J15" sqref="J15"/>
      <selection pane="bottomRight" activeCell="J30" sqref="J30"/>
    </sheetView>
  </sheetViews>
  <sheetFormatPr defaultRowHeight="15" x14ac:dyDescent="0.25"/>
  <cols>
    <col min="1" max="1" width="3.42578125" customWidth="1"/>
    <col min="2" max="2" width="40.28515625" customWidth="1"/>
    <col min="3" max="3" width="13.5703125" style="146" bestFit="1" customWidth="1"/>
    <col min="4" max="4" width="20" style="146" hidden="1" customWidth="1"/>
    <col min="5" max="5" width="15.42578125" customWidth="1"/>
    <col min="6" max="6" width="17.42578125" customWidth="1"/>
    <col min="7" max="7" width="18.28515625" customWidth="1"/>
    <col min="8" max="8" width="14.42578125" customWidth="1"/>
    <col min="9" max="10" width="15.28515625" customWidth="1"/>
    <col min="11" max="11" width="13.42578125" bestFit="1" customWidth="1"/>
    <col min="12" max="12" width="11.42578125" style="506" customWidth="1"/>
    <col min="13" max="13" width="11.28515625" style="506" customWidth="1"/>
  </cols>
  <sheetData>
    <row r="1" spans="1:13" ht="54" customHeight="1" x14ac:dyDescent="0.25">
      <c r="A1" s="461"/>
      <c r="C1" s="462" t="s">
        <v>278</v>
      </c>
      <c r="D1" s="462" t="s">
        <v>279</v>
      </c>
      <c r="E1" s="462" t="s">
        <v>280</v>
      </c>
      <c r="F1" s="462" t="s">
        <v>281</v>
      </c>
      <c r="G1" s="462" t="s">
        <v>282</v>
      </c>
      <c r="H1" s="462" t="s">
        <v>283</v>
      </c>
      <c r="I1" s="462" t="s">
        <v>284</v>
      </c>
      <c r="J1" s="462" t="s">
        <v>284</v>
      </c>
      <c r="K1" s="462" t="s">
        <v>285</v>
      </c>
      <c r="L1" s="462" t="s">
        <v>286</v>
      </c>
      <c r="M1" s="462" t="s">
        <v>287</v>
      </c>
    </row>
    <row r="2" spans="1:13" ht="30" x14ac:dyDescent="0.25">
      <c r="A2" s="463" t="s">
        <v>288</v>
      </c>
      <c r="B2" s="463"/>
      <c r="H2" s="464" t="s">
        <v>289</v>
      </c>
      <c r="I2" s="464" t="s">
        <v>289</v>
      </c>
      <c r="J2" s="464" t="s">
        <v>289</v>
      </c>
      <c r="K2" s="464" t="s">
        <v>289</v>
      </c>
      <c r="L2" s="464" t="s">
        <v>289</v>
      </c>
      <c r="M2" s="464" t="s">
        <v>289</v>
      </c>
    </row>
    <row r="3" spans="1:13" ht="18" customHeight="1" x14ac:dyDescent="0.25">
      <c r="A3" s="465"/>
      <c r="B3" s="466" t="s">
        <v>290</v>
      </c>
      <c r="C3" s="467">
        <v>19843570.349999998</v>
      </c>
      <c r="D3" s="467">
        <v>9111698.0200000033</v>
      </c>
      <c r="E3" s="467">
        <v>18679264.899999999</v>
      </c>
      <c r="F3" s="467">
        <v>15620053.748571435</v>
      </c>
      <c r="G3" s="467">
        <v>22707365</v>
      </c>
      <c r="H3" s="467">
        <v>20013988.827709649</v>
      </c>
      <c r="I3" s="468">
        <f>+H3-F3</f>
        <v>4393935.0791382138</v>
      </c>
      <c r="J3" s="468">
        <f>+H3-F3</f>
        <v>4393935.0791382138</v>
      </c>
      <c r="K3" s="468">
        <f>+H3-G3</f>
        <v>-2693376.1722903512</v>
      </c>
      <c r="L3" s="469">
        <f>+I3/F3</f>
        <v>0.28130089370147465</v>
      </c>
      <c r="M3" s="469">
        <f>+K3/G3</f>
        <v>-0.11861244896932564</v>
      </c>
    </row>
    <row r="4" spans="1:13" ht="18" customHeight="1" x14ac:dyDescent="0.25">
      <c r="A4" s="470"/>
      <c r="B4" s="466" t="s">
        <v>291</v>
      </c>
      <c r="C4" s="467">
        <v>81456659.210000008</v>
      </c>
      <c r="D4" s="467">
        <v>42650869.820000008</v>
      </c>
      <c r="E4" s="467">
        <v>65178256.069999985</v>
      </c>
      <c r="F4" s="467">
        <v>73115776.834285706</v>
      </c>
      <c r="G4" s="467">
        <v>76665604</v>
      </c>
      <c r="H4" s="467">
        <v>75312139.144313365</v>
      </c>
      <c r="I4" s="468">
        <f>+H4-F4</f>
        <v>2196362.3100276589</v>
      </c>
      <c r="J4" s="468">
        <f>+H4-F4</f>
        <v>2196362.3100276589</v>
      </c>
      <c r="K4" s="468">
        <f>+H4-G4</f>
        <v>-1353464.8556866348</v>
      </c>
      <c r="L4" s="469">
        <f>+I4/F4</f>
        <v>3.003951274436481E-2</v>
      </c>
      <c r="M4" s="469">
        <f>+K4/G4</f>
        <v>-1.765413412364996E-2</v>
      </c>
    </row>
    <row r="5" spans="1:13" ht="18" customHeight="1" x14ac:dyDescent="0.25">
      <c r="A5" s="471"/>
      <c r="B5" s="472" t="s">
        <v>77</v>
      </c>
      <c r="C5" s="467">
        <v>8912505.5300000012</v>
      </c>
      <c r="D5" s="467">
        <v>6480578.6600000001</v>
      </c>
      <c r="E5" s="467">
        <v>9273009.7300000004</v>
      </c>
      <c r="F5" s="467">
        <v>11109563.417142859</v>
      </c>
      <c r="G5" s="467">
        <v>10699692</v>
      </c>
      <c r="H5" s="467">
        <v>12031584.756589975</v>
      </c>
      <c r="I5" s="468">
        <f>+H5-F5</f>
        <v>922021.33944711648</v>
      </c>
      <c r="J5" s="468">
        <f>+H5-F5</f>
        <v>922021.33944711648</v>
      </c>
      <c r="K5" s="468">
        <f>+H5-G5</f>
        <v>1331892.7565899752</v>
      </c>
      <c r="L5" s="469">
        <f>+I5/F5</f>
        <v>8.2993480916124115E-2</v>
      </c>
      <c r="M5" s="469">
        <f>+K5/G5</f>
        <v>0.12447954170923567</v>
      </c>
    </row>
    <row r="6" spans="1:13" ht="18" customHeight="1" x14ac:dyDescent="0.25">
      <c r="A6" s="465"/>
      <c r="B6" s="473" t="s">
        <v>292</v>
      </c>
      <c r="C6" s="474">
        <f t="shared" ref="C6:H6" si="0">SUM(C3:C5)</f>
        <v>110212735.09</v>
      </c>
      <c r="D6" s="474">
        <f t="shared" si="0"/>
        <v>58243146.500000015</v>
      </c>
      <c r="E6" s="474">
        <f t="shared" si="0"/>
        <v>93130530.699999988</v>
      </c>
      <c r="F6" s="474">
        <f t="shared" si="0"/>
        <v>99845394</v>
      </c>
      <c r="G6" s="474">
        <f t="shared" si="0"/>
        <v>110072661</v>
      </c>
      <c r="H6" s="474">
        <f t="shared" si="0"/>
        <v>107357712.72861299</v>
      </c>
      <c r="I6" s="475">
        <f>+H6-F6</f>
        <v>7512318.7286129892</v>
      </c>
      <c r="J6" s="475">
        <f>+H6-F6</f>
        <v>7512318.7286129892</v>
      </c>
      <c r="K6" s="475">
        <f>+H6-G6</f>
        <v>-2714948.2713870108</v>
      </c>
      <c r="L6" s="476">
        <f>+I6/F6</f>
        <v>7.5239512086185859E-2</v>
      </c>
      <c r="M6" s="476">
        <f>+K6/G6</f>
        <v>-2.4665055307302973E-2</v>
      </c>
    </row>
    <row r="7" spans="1:13" ht="18" customHeight="1" x14ac:dyDescent="0.25">
      <c r="A7" s="465"/>
      <c r="B7" s="473" t="s">
        <v>293</v>
      </c>
      <c r="C7" s="477"/>
      <c r="D7" s="477"/>
      <c r="E7" s="477"/>
      <c r="F7" s="477"/>
      <c r="G7" s="477"/>
      <c r="H7" s="477"/>
      <c r="I7" s="478"/>
      <c r="J7" s="478"/>
      <c r="K7" s="478"/>
      <c r="L7" s="479"/>
      <c r="M7" s="479"/>
    </row>
    <row r="8" spans="1:13" ht="18" customHeight="1" x14ac:dyDescent="0.25">
      <c r="A8" s="465"/>
      <c r="B8" s="466" t="s">
        <v>294</v>
      </c>
      <c r="C8" s="467">
        <v>55881499.999999993</v>
      </c>
      <c r="D8" s="467">
        <v>30418000.57</v>
      </c>
      <c r="E8" s="467">
        <v>49259042.620000005</v>
      </c>
      <c r="F8" s="467">
        <v>52145143.834285706</v>
      </c>
      <c r="G8" s="467">
        <v>54334789</v>
      </c>
      <c r="H8" s="467">
        <v>56356251.148129255</v>
      </c>
      <c r="I8" s="468">
        <f t="shared" ref="I8:I15" si="1">+H8-F8</f>
        <v>4211107.3138435483</v>
      </c>
      <c r="J8" s="468">
        <f t="shared" ref="J8:J37" si="2">+H8-F8</f>
        <v>4211107.3138435483</v>
      </c>
      <c r="K8" s="468">
        <f t="shared" ref="K8:K15" si="3">+H8-G8</f>
        <v>2021462.1481292546</v>
      </c>
      <c r="L8" s="469">
        <f t="shared" ref="L8:L15" si="4">+I8/F8</f>
        <v>8.0757420618614212E-2</v>
      </c>
      <c r="M8" s="469">
        <f t="shared" ref="M8:M15" si="5">+K8/G8</f>
        <v>3.7203828069144698E-2</v>
      </c>
    </row>
    <row r="9" spans="1:13" ht="18" customHeight="1" x14ac:dyDescent="0.25">
      <c r="A9" s="465"/>
      <c r="B9" s="466" t="s">
        <v>295</v>
      </c>
      <c r="C9" s="467">
        <v>1565752.83</v>
      </c>
      <c r="D9" s="467">
        <v>446547.75</v>
      </c>
      <c r="E9" s="467">
        <v>918532.57000000018</v>
      </c>
      <c r="F9" s="467">
        <v>765510.42857142852</v>
      </c>
      <c r="G9" s="467">
        <v>1136260</v>
      </c>
      <c r="H9" s="467">
        <v>801177.89034041099</v>
      </c>
      <c r="I9" s="468">
        <f t="shared" si="1"/>
        <v>35667.461768982466</v>
      </c>
      <c r="J9" s="468">
        <f t="shared" si="2"/>
        <v>35667.461768982466</v>
      </c>
      <c r="K9" s="468">
        <f t="shared" si="3"/>
        <v>-335082.10965958901</v>
      </c>
      <c r="L9" s="469">
        <f t="shared" si="4"/>
        <v>4.6593044898870888E-2</v>
      </c>
      <c r="M9" s="469">
        <f t="shared" si="5"/>
        <v>-0.29489915130303718</v>
      </c>
    </row>
    <row r="10" spans="1:13" ht="18" customHeight="1" x14ac:dyDescent="0.25">
      <c r="A10" s="465"/>
      <c r="B10" s="466" t="s">
        <v>296</v>
      </c>
      <c r="C10" s="467">
        <v>5271466.790000001</v>
      </c>
      <c r="D10" s="467">
        <v>1485154.7600000002</v>
      </c>
      <c r="E10" s="467">
        <v>4046158.5500000007</v>
      </c>
      <c r="F10" s="467">
        <v>2545979.5885714283</v>
      </c>
      <c r="G10" s="467">
        <v>5010225</v>
      </c>
      <c r="H10" s="467">
        <v>2559407.9868812365</v>
      </c>
      <c r="I10" s="468">
        <f t="shared" si="1"/>
        <v>13428.398309808224</v>
      </c>
      <c r="J10" s="468">
        <f t="shared" si="2"/>
        <v>13428.398309808224</v>
      </c>
      <c r="K10" s="468">
        <f t="shared" si="3"/>
        <v>-2450817.0131187635</v>
      </c>
      <c r="L10" s="469">
        <f t="shared" si="4"/>
        <v>5.2743542682300209E-3</v>
      </c>
      <c r="M10" s="469">
        <f t="shared" si="5"/>
        <v>-0.48916306415755051</v>
      </c>
    </row>
    <row r="11" spans="1:13" ht="18" customHeight="1" x14ac:dyDescent="0.25">
      <c r="A11" s="465"/>
      <c r="B11" s="466" t="s">
        <v>186</v>
      </c>
      <c r="C11" s="467">
        <v>-1019052.99</v>
      </c>
      <c r="D11" s="467">
        <v>-480599.21000000008</v>
      </c>
      <c r="E11" s="467">
        <v>-883306.96</v>
      </c>
      <c r="F11" s="467">
        <v>-823884.3600000001</v>
      </c>
      <c r="G11" s="467">
        <v>-1008927</v>
      </c>
      <c r="H11" s="467">
        <v>-823884.3600000001</v>
      </c>
      <c r="I11" s="468">
        <f t="shared" si="1"/>
        <v>0</v>
      </c>
      <c r="J11" s="468">
        <f t="shared" si="2"/>
        <v>0</v>
      </c>
      <c r="K11" s="468">
        <f t="shared" si="3"/>
        <v>185042.6399999999</v>
      </c>
      <c r="L11" s="469">
        <f t="shared" si="4"/>
        <v>0</v>
      </c>
      <c r="M11" s="469">
        <f t="shared" si="5"/>
        <v>-0.1834053801712115</v>
      </c>
    </row>
    <row r="12" spans="1:13" ht="18" customHeight="1" x14ac:dyDescent="0.25">
      <c r="A12" s="465"/>
      <c r="B12" s="473" t="s">
        <v>297</v>
      </c>
      <c r="C12" s="480">
        <f t="shared" ref="C12:H12" si="6">SUM(C8:C11)</f>
        <v>61699666.629999988</v>
      </c>
      <c r="D12" s="480">
        <f t="shared" si="6"/>
        <v>31869103.870000001</v>
      </c>
      <c r="E12" s="480">
        <f t="shared" si="6"/>
        <v>53340426.780000009</v>
      </c>
      <c r="F12" s="480">
        <f t="shared" si="6"/>
        <v>54632749.491428562</v>
      </c>
      <c r="G12" s="480">
        <f t="shared" si="6"/>
        <v>59472347</v>
      </c>
      <c r="H12" s="480">
        <f t="shared" si="6"/>
        <v>58892952.665350899</v>
      </c>
      <c r="I12" s="481">
        <f t="shared" si="1"/>
        <v>4260203.1739223376</v>
      </c>
      <c r="J12" s="481">
        <f t="shared" si="2"/>
        <v>4260203.1739223376</v>
      </c>
      <c r="K12" s="481">
        <f t="shared" si="3"/>
        <v>-579394.3346491009</v>
      </c>
      <c r="L12" s="482">
        <f t="shared" si="4"/>
        <v>7.7978926808190921E-2</v>
      </c>
      <c r="M12" s="482">
        <f t="shared" si="5"/>
        <v>-9.7422476810794245E-3</v>
      </c>
    </row>
    <row r="13" spans="1:13" ht="18" customHeight="1" x14ac:dyDescent="0.25">
      <c r="A13" s="465"/>
      <c r="B13" s="473" t="s">
        <v>298</v>
      </c>
      <c r="C13" s="483">
        <f t="shared" ref="C13:H13" si="7">C6-C12</f>
        <v>48513068.460000016</v>
      </c>
      <c r="D13" s="483">
        <f t="shared" si="7"/>
        <v>26374042.630000014</v>
      </c>
      <c r="E13" s="483">
        <f t="shared" si="7"/>
        <v>39790103.919999979</v>
      </c>
      <c r="F13" s="483">
        <f t="shared" si="7"/>
        <v>45212644.508571438</v>
      </c>
      <c r="G13" s="483">
        <f t="shared" si="7"/>
        <v>50600314</v>
      </c>
      <c r="H13" s="483">
        <f t="shared" si="7"/>
        <v>48464760.06326209</v>
      </c>
      <c r="I13" s="484">
        <f t="shared" si="1"/>
        <v>3252115.5546906516</v>
      </c>
      <c r="J13" s="484">
        <f t="shared" si="2"/>
        <v>3252115.5546906516</v>
      </c>
      <c r="K13" s="484">
        <f t="shared" si="3"/>
        <v>-2135553.9367379099</v>
      </c>
      <c r="L13" s="485">
        <f t="shared" si="4"/>
        <v>7.1929337247108247E-2</v>
      </c>
      <c r="M13" s="485">
        <f t="shared" si="5"/>
        <v>-4.2204361355107599E-2</v>
      </c>
    </row>
    <row r="14" spans="1:13" ht="18" customHeight="1" x14ac:dyDescent="0.25">
      <c r="A14" s="465"/>
      <c r="B14" s="465" t="s">
        <v>100</v>
      </c>
      <c r="C14" s="467">
        <v>1727699.4200000004</v>
      </c>
      <c r="D14" s="467">
        <v>2578374.3199999998</v>
      </c>
      <c r="E14" s="467">
        <v>7491046.7500000009</v>
      </c>
      <c r="F14" s="467">
        <v>4420070.2628571428</v>
      </c>
      <c r="G14" s="467">
        <v>1761472</v>
      </c>
      <c r="H14" s="467">
        <v>2394000</v>
      </c>
      <c r="I14" s="468">
        <f t="shared" si="1"/>
        <v>-2026070.2628571428</v>
      </c>
      <c r="J14" s="468">
        <f t="shared" si="2"/>
        <v>-2026070.2628571428</v>
      </c>
      <c r="K14" s="468">
        <f t="shared" si="3"/>
        <v>632528</v>
      </c>
      <c r="L14" s="469">
        <f t="shared" si="4"/>
        <v>-0.45837965063195324</v>
      </c>
      <c r="M14" s="469">
        <f t="shared" si="5"/>
        <v>0.35909057878864947</v>
      </c>
    </row>
    <row r="15" spans="1:13" ht="18" customHeight="1" x14ac:dyDescent="0.25">
      <c r="A15" s="465"/>
      <c r="B15" s="473" t="s">
        <v>299</v>
      </c>
      <c r="C15" s="486">
        <f t="shared" ref="C15:H15" si="8">C13+C14</f>
        <v>50240767.880000018</v>
      </c>
      <c r="D15" s="486">
        <f t="shared" si="8"/>
        <v>28952416.950000014</v>
      </c>
      <c r="E15" s="486">
        <f t="shared" si="8"/>
        <v>47281150.669999979</v>
      </c>
      <c r="F15" s="486">
        <f t="shared" si="8"/>
        <v>49632714.771428585</v>
      </c>
      <c r="G15" s="486">
        <f t="shared" si="8"/>
        <v>52361786</v>
      </c>
      <c r="H15" s="486">
        <f t="shared" si="8"/>
        <v>50858760.06326209</v>
      </c>
      <c r="I15" s="487">
        <f t="shared" si="1"/>
        <v>1226045.291833505</v>
      </c>
      <c r="J15" s="487">
        <f t="shared" si="2"/>
        <v>1226045.291833505</v>
      </c>
      <c r="K15" s="487">
        <f t="shared" si="3"/>
        <v>-1503025.9367379099</v>
      </c>
      <c r="L15" s="488">
        <f t="shared" si="4"/>
        <v>2.4702362090805608E-2</v>
      </c>
      <c r="M15" s="488">
        <f t="shared" si="5"/>
        <v>-2.8704634649740747E-2</v>
      </c>
    </row>
    <row r="16" spans="1:13" x14ac:dyDescent="0.25">
      <c r="A16" s="465"/>
      <c r="B16" s="489" t="s">
        <v>300</v>
      </c>
      <c r="C16" s="490">
        <f t="shared" ref="C16:H16" si="9">+C13/C6</f>
        <v>0.44017661316892387</v>
      </c>
      <c r="D16" s="490">
        <f t="shared" si="9"/>
        <v>0.45282654208937712</v>
      </c>
      <c r="E16" s="490">
        <f t="shared" si="9"/>
        <v>0.42725090924452325</v>
      </c>
      <c r="F16" s="490">
        <f t="shared" si="9"/>
        <v>0.45282654208937706</v>
      </c>
      <c r="G16" s="490">
        <f t="shared" si="9"/>
        <v>0.45969919815057436</v>
      </c>
      <c r="H16" s="490">
        <f t="shared" si="9"/>
        <v>0.45143249452207507</v>
      </c>
      <c r="I16" s="491"/>
      <c r="J16" s="491">
        <f t="shared" si="2"/>
        <v>-1.3940475673019925E-3</v>
      </c>
      <c r="K16" s="491"/>
      <c r="L16" s="490"/>
      <c r="M16" s="490"/>
    </row>
    <row r="17" spans="1:13" x14ac:dyDescent="0.25">
      <c r="A17" s="492" t="s">
        <v>301</v>
      </c>
      <c r="B17" s="463"/>
      <c r="C17" s="491"/>
      <c r="D17" s="491"/>
      <c r="E17" s="491"/>
      <c r="F17" s="491"/>
      <c r="G17" s="491"/>
      <c r="H17" s="491"/>
      <c r="I17" s="491"/>
      <c r="J17" s="491">
        <f t="shared" si="2"/>
        <v>0</v>
      </c>
      <c r="K17" s="491"/>
      <c r="L17" s="490"/>
      <c r="M17" s="490"/>
    </row>
    <row r="18" spans="1:13" ht="18" customHeight="1" x14ac:dyDescent="0.25">
      <c r="A18" s="465"/>
      <c r="B18" s="493" t="s">
        <v>302</v>
      </c>
      <c r="C18" s="467">
        <v>18037524.269999996</v>
      </c>
      <c r="D18" s="467">
        <v>10202501.569999998</v>
      </c>
      <c r="E18" s="467">
        <v>16309559.200000001</v>
      </c>
      <c r="F18" s="467">
        <v>17490002.691428572</v>
      </c>
      <c r="G18" s="467">
        <v>18036921</v>
      </c>
      <c r="H18" s="467">
        <v>19168228.999999996</v>
      </c>
      <c r="I18" s="468">
        <f t="shared" ref="I18:I32" si="10">+H18-F18</f>
        <v>1678226.3085714243</v>
      </c>
      <c r="J18" s="468">
        <f t="shared" si="2"/>
        <v>1678226.3085714243</v>
      </c>
      <c r="K18" s="468">
        <f t="shared" ref="K18:K32" si="11">+H18-G18</f>
        <v>1131307.9999999963</v>
      </c>
      <c r="L18" s="469">
        <f t="shared" ref="L18:L32" si="12">+I18/F18</f>
        <v>9.5953461996542894E-2</v>
      </c>
      <c r="M18" s="469">
        <f t="shared" ref="M18:M32" si="13">+K18/G18</f>
        <v>6.2721791596248397E-2</v>
      </c>
    </row>
    <row r="19" spans="1:13" ht="18" customHeight="1" x14ac:dyDescent="0.25">
      <c r="A19" s="465"/>
      <c r="B19" s="466" t="s">
        <v>303</v>
      </c>
      <c r="C19" s="467">
        <v>7637870.4399999995</v>
      </c>
      <c r="D19" s="467">
        <v>2870931.5300000003</v>
      </c>
      <c r="E19" s="467">
        <v>4682999.5599999996</v>
      </c>
      <c r="F19" s="467">
        <v>4921596.9085714277</v>
      </c>
      <c r="G19" s="467">
        <v>4982319</v>
      </c>
      <c r="H19" s="467">
        <v>5433601</v>
      </c>
      <c r="I19" s="468">
        <f t="shared" si="10"/>
        <v>512004.09142857231</v>
      </c>
      <c r="J19" s="468">
        <f t="shared" si="2"/>
        <v>512004.09142857231</v>
      </c>
      <c r="K19" s="468">
        <f t="shared" si="11"/>
        <v>451282</v>
      </c>
      <c r="L19" s="469">
        <f t="shared" si="12"/>
        <v>0.10403210602982715</v>
      </c>
      <c r="M19" s="469">
        <f t="shared" si="13"/>
        <v>9.0576697317052562E-2</v>
      </c>
    </row>
    <row r="20" spans="1:13" ht="18" customHeight="1" x14ac:dyDescent="0.25">
      <c r="A20" s="465"/>
      <c r="B20" s="466" t="s">
        <v>98</v>
      </c>
      <c r="C20" s="467">
        <v>1881124.4300000004</v>
      </c>
      <c r="D20" s="467">
        <v>1498540.8699999996</v>
      </c>
      <c r="E20" s="467">
        <v>1644755.42</v>
      </c>
      <c r="F20" s="467">
        <v>2568927.2057142858</v>
      </c>
      <c r="G20" s="467">
        <v>1685490</v>
      </c>
      <c r="H20" s="467">
        <v>1977918.1736584629</v>
      </c>
      <c r="I20" s="468">
        <f t="shared" si="10"/>
        <v>-591009.0320558229</v>
      </c>
      <c r="J20" s="468">
        <f t="shared" si="2"/>
        <v>-591009.0320558229</v>
      </c>
      <c r="K20" s="468">
        <f t="shared" si="11"/>
        <v>292428.17365846294</v>
      </c>
      <c r="L20" s="469">
        <f t="shared" si="12"/>
        <v>-0.23006063805202057</v>
      </c>
      <c r="M20" s="469">
        <f t="shared" si="13"/>
        <v>0.17349742428520071</v>
      </c>
    </row>
    <row r="21" spans="1:13" ht="18" customHeight="1" x14ac:dyDescent="0.25">
      <c r="A21" s="465"/>
      <c r="B21" s="466" t="s">
        <v>47</v>
      </c>
      <c r="C21" s="467">
        <v>1625251.1500000001</v>
      </c>
      <c r="D21" s="467">
        <v>461777.93000000005</v>
      </c>
      <c r="E21" s="467">
        <v>1341899.5299999998</v>
      </c>
      <c r="F21" s="467">
        <v>791619.30857142876</v>
      </c>
      <c r="G21" s="467">
        <v>1391915</v>
      </c>
      <c r="H21" s="467">
        <v>1483409</v>
      </c>
      <c r="I21" s="468">
        <f t="shared" si="10"/>
        <v>691789.69142857124</v>
      </c>
      <c r="J21" s="468">
        <f t="shared" si="2"/>
        <v>691789.69142857124</v>
      </c>
      <c r="K21" s="468">
        <f t="shared" si="11"/>
        <v>91494</v>
      </c>
      <c r="L21" s="469">
        <f t="shared" si="12"/>
        <v>0.87389188709531107</v>
      </c>
      <c r="M21" s="469">
        <f t="shared" si="13"/>
        <v>6.5732462111551357E-2</v>
      </c>
    </row>
    <row r="22" spans="1:13" ht="18" customHeight="1" x14ac:dyDescent="0.25">
      <c r="A22" s="465"/>
      <c r="B22" s="466" t="s">
        <v>304</v>
      </c>
      <c r="C22" s="467">
        <v>5256069.6800000016</v>
      </c>
      <c r="D22" s="467">
        <v>3811033.1700000004</v>
      </c>
      <c r="E22" s="467">
        <v>5276618.03</v>
      </c>
      <c r="F22" s="467">
        <v>6533199.7200000007</v>
      </c>
      <c r="G22" s="467">
        <v>4498388</v>
      </c>
      <c r="H22" s="467">
        <v>6436301.6361199999</v>
      </c>
      <c r="I22" s="468">
        <f t="shared" si="10"/>
        <v>-96898.083880000748</v>
      </c>
      <c r="J22" s="468">
        <f t="shared" si="2"/>
        <v>-96898.083880000748</v>
      </c>
      <c r="K22" s="468">
        <f t="shared" si="11"/>
        <v>1937913.6361199999</v>
      </c>
      <c r="L22" s="469">
        <f t="shared" si="12"/>
        <v>-1.4831642691615242E-2</v>
      </c>
      <c r="M22" s="469">
        <f t="shared" si="13"/>
        <v>0.43080179747056052</v>
      </c>
    </row>
    <row r="23" spans="1:13" ht="18" customHeight="1" x14ac:dyDescent="0.25">
      <c r="A23" s="465"/>
      <c r="B23" s="466" t="s">
        <v>305</v>
      </c>
      <c r="C23" s="467">
        <v>3025518.899999999</v>
      </c>
      <c r="D23" s="467">
        <v>1807988.84</v>
      </c>
      <c r="E23" s="467">
        <v>3085452.2699999996</v>
      </c>
      <c r="F23" s="467">
        <v>3099409.4400000009</v>
      </c>
      <c r="G23" s="467">
        <v>3047972</v>
      </c>
      <c r="H23" s="467">
        <v>3182729.768734403</v>
      </c>
      <c r="I23" s="468">
        <f t="shared" si="10"/>
        <v>83320.328734402079</v>
      </c>
      <c r="J23" s="468">
        <f t="shared" si="2"/>
        <v>83320.328734402079</v>
      </c>
      <c r="K23" s="468">
        <f t="shared" si="11"/>
        <v>134757.76873440295</v>
      </c>
      <c r="L23" s="469">
        <f t="shared" si="12"/>
        <v>2.6882646629095269E-2</v>
      </c>
      <c r="M23" s="469">
        <f t="shared" si="13"/>
        <v>4.4212272532163338E-2</v>
      </c>
    </row>
    <row r="24" spans="1:13" ht="18" customHeight="1" x14ac:dyDescent="0.25">
      <c r="A24" s="465"/>
      <c r="B24" s="466" t="s">
        <v>306</v>
      </c>
      <c r="C24" s="467">
        <v>7553491.9099999992</v>
      </c>
      <c r="D24" s="467">
        <v>3010379.2999999993</v>
      </c>
      <c r="E24" s="467">
        <v>6705762.9100000001</v>
      </c>
      <c r="F24" s="467">
        <v>5160650.228571428</v>
      </c>
      <c r="G24" s="467">
        <v>5891283</v>
      </c>
      <c r="H24" s="467">
        <v>4946497.8</v>
      </c>
      <c r="I24" s="468">
        <f t="shared" si="10"/>
        <v>-214152.42857142817</v>
      </c>
      <c r="J24" s="468">
        <f t="shared" si="2"/>
        <v>-214152.42857142817</v>
      </c>
      <c r="K24" s="468">
        <f t="shared" si="11"/>
        <v>-944785.20000000019</v>
      </c>
      <c r="L24" s="469">
        <f t="shared" si="12"/>
        <v>-4.1497179441806482E-2</v>
      </c>
      <c r="M24" s="469">
        <f t="shared" si="13"/>
        <v>-0.16037002466186062</v>
      </c>
    </row>
    <row r="25" spans="1:13" ht="18" customHeight="1" x14ac:dyDescent="0.25">
      <c r="A25" s="465"/>
      <c r="B25" s="466" t="s">
        <v>307</v>
      </c>
      <c r="C25" s="467">
        <v>872029.1100000001</v>
      </c>
      <c r="D25" s="467">
        <v>961490.71000000008</v>
      </c>
      <c r="E25" s="467">
        <v>656846.04999999993</v>
      </c>
      <c r="F25" s="467">
        <v>1648269.7885714287</v>
      </c>
      <c r="G25" s="467">
        <v>351106</v>
      </c>
      <c r="H25" s="467">
        <v>1272295.2</v>
      </c>
      <c r="I25" s="468">
        <f t="shared" si="10"/>
        <v>-375974.58857142879</v>
      </c>
      <c r="J25" s="468">
        <f t="shared" si="2"/>
        <v>-375974.58857142879</v>
      </c>
      <c r="K25" s="468">
        <f t="shared" si="11"/>
        <v>921189.2</v>
      </c>
      <c r="L25" s="469">
        <f t="shared" si="12"/>
        <v>-0.22810257833900455</v>
      </c>
      <c r="M25" s="469">
        <f t="shared" si="13"/>
        <v>2.62367831936794</v>
      </c>
    </row>
    <row r="26" spans="1:13" ht="18" customHeight="1" x14ac:dyDescent="0.25">
      <c r="A26" s="465"/>
      <c r="B26" s="466" t="s">
        <v>165</v>
      </c>
      <c r="C26" s="467">
        <v>1647419.96</v>
      </c>
      <c r="D26" s="467">
        <v>877729.35999999987</v>
      </c>
      <c r="E26" s="467">
        <v>1625097.93</v>
      </c>
      <c r="F26" s="467">
        <v>1504678.9028571425</v>
      </c>
      <c r="G26" s="467">
        <v>1863793</v>
      </c>
      <c r="H26" s="467">
        <v>1225000</v>
      </c>
      <c r="I26" s="468">
        <f t="shared" si="10"/>
        <v>-279678.9028571425</v>
      </c>
      <c r="J26" s="468">
        <f t="shared" si="2"/>
        <v>-279678.9028571425</v>
      </c>
      <c r="K26" s="468">
        <f t="shared" si="11"/>
        <v>-638793</v>
      </c>
      <c r="L26" s="469">
        <f t="shared" si="12"/>
        <v>-0.18587281467566094</v>
      </c>
      <c r="M26" s="469">
        <f t="shared" si="13"/>
        <v>-0.34273816888463471</v>
      </c>
    </row>
    <row r="27" spans="1:13" ht="18" customHeight="1" x14ac:dyDescent="0.25">
      <c r="A27" s="465"/>
      <c r="B27" s="466" t="s">
        <v>166</v>
      </c>
      <c r="C27" s="467">
        <v>479020.67</v>
      </c>
      <c r="D27" s="467">
        <v>118453.06999999999</v>
      </c>
      <c r="E27" s="467">
        <v>408784.86</v>
      </c>
      <c r="F27" s="467">
        <v>203062.40571428573</v>
      </c>
      <c r="G27" s="467">
        <v>159204</v>
      </c>
      <c r="H27" s="467">
        <v>120000</v>
      </c>
      <c r="I27" s="468">
        <f t="shared" si="10"/>
        <v>-83062.405714285735</v>
      </c>
      <c r="J27" s="468">
        <f t="shared" si="2"/>
        <v>-83062.405714285735</v>
      </c>
      <c r="K27" s="468">
        <f t="shared" si="11"/>
        <v>-39204</v>
      </c>
      <c r="L27" s="469">
        <f t="shared" si="12"/>
        <v>-0.4090486637450596</v>
      </c>
      <c r="M27" s="469">
        <f t="shared" si="13"/>
        <v>-0.24625009421873822</v>
      </c>
    </row>
    <row r="28" spans="1:13" ht="18" customHeight="1" x14ac:dyDescent="0.25">
      <c r="A28" s="465"/>
      <c r="B28" s="466" t="s">
        <v>308</v>
      </c>
      <c r="C28" s="467">
        <v>750309.67999999993</v>
      </c>
      <c r="D28" s="467">
        <v>440469.95999999996</v>
      </c>
      <c r="E28" s="467">
        <v>741887.07000000007</v>
      </c>
      <c r="F28" s="467">
        <v>755091.36</v>
      </c>
      <c r="G28" s="467">
        <v>639051</v>
      </c>
      <c r="H28" s="467">
        <v>731000</v>
      </c>
      <c r="I28" s="468">
        <f t="shared" si="10"/>
        <v>-24091.359999999986</v>
      </c>
      <c r="J28" s="468">
        <f t="shared" si="2"/>
        <v>-24091.359999999986</v>
      </c>
      <c r="K28" s="468">
        <f t="shared" si="11"/>
        <v>91949</v>
      </c>
      <c r="L28" s="469">
        <f t="shared" si="12"/>
        <v>-3.1905225349155082E-2</v>
      </c>
      <c r="M28" s="469">
        <f t="shared" si="13"/>
        <v>0.14388366499700336</v>
      </c>
    </row>
    <row r="29" spans="1:13" ht="18" customHeight="1" x14ac:dyDescent="0.25">
      <c r="A29" s="465"/>
      <c r="B29" s="466" t="s">
        <v>309</v>
      </c>
      <c r="C29" s="467">
        <v>2831012.19</v>
      </c>
      <c r="D29" s="467">
        <v>1619219</v>
      </c>
      <c r="E29" s="467">
        <v>3508014.85</v>
      </c>
      <c r="F29" s="467">
        <v>2775804</v>
      </c>
      <c r="G29" s="467">
        <v>3074817</v>
      </c>
      <c r="H29" s="467">
        <v>2832000</v>
      </c>
      <c r="I29" s="468">
        <f t="shared" si="10"/>
        <v>56196</v>
      </c>
      <c r="J29" s="468">
        <f t="shared" si="2"/>
        <v>56196</v>
      </c>
      <c r="K29" s="468">
        <f t="shared" si="11"/>
        <v>-242817</v>
      </c>
      <c r="L29" s="469">
        <f t="shared" si="12"/>
        <v>2.0244945248295627E-2</v>
      </c>
      <c r="M29" s="469">
        <f t="shared" si="13"/>
        <v>-7.8969577701697366E-2</v>
      </c>
    </row>
    <row r="30" spans="1:13" ht="18" customHeight="1" x14ac:dyDescent="0.25">
      <c r="A30" s="494"/>
      <c r="B30" s="472" t="s">
        <v>310</v>
      </c>
      <c r="C30" s="467">
        <v>6883050.5900000045</v>
      </c>
      <c r="D30" s="467">
        <v>3583638.5299999975</v>
      </c>
      <c r="E30" s="467">
        <v>6607740.7700000033</v>
      </c>
      <c r="F30" s="467">
        <v>6143380.3371428614</v>
      </c>
      <c r="G30" s="467">
        <v>6045858</v>
      </c>
      <c r="H30" s="467">
        <v>6234947.7189217005</v>
      </c>
      <c r="I30" s="468">
        <f t="shared" si="10"/>
        <v>91567.381778839044</v>
      </c>
      <c r="J30" s="468">
        <f t="shared" si="2"/>
        <v>91567.381778839044</v>
      </c>
      <c r="K30" s="468">
        <f t="shared" si="11"/>
        <v>189089.71892170049</v>
      </c>
      <c r="L30" s="469">
        <f t="shared" si="12"/>
        <v>1.4905048483686236E-2</v>
      </c>
      <c r="M30" s="469">
        <f t="shared" si="13"/>
        <v>3.1275911363068815E-2</v>
      </c>
    </row>
    <row r="31" spans="1:13" x14ac:dyDescent="0.25">
      <c r="A31" s="465"/>
      <c r="B31" s="473" t="s">
        <v>311</v>
      </c>
      <c r="C31" s="483">
        <f t="shared" ref="C31:H31" si="14">SUM(C18:C30)</f>
        <v>58479692.979999989</v>
      </c>
      <c r="D31" s="483">
        <f t="shared" si="14"/>
        <v>31264153.839999996</v>
      </c>
      <c r="E31" s="483">
        <f t="shared" si="14"/>
        <v>52595418.450000003</v>
      </c>
      <c r="F31" s="483">
        <f t="shared" si="14"/>
        <v>53595692.297142863</v>
      </c>
      <c r="G31" s="483">
        <f t="shared" si="14"/>
        <v>51668117</v>
      </c>
      <c r="H31" s="483">
        <f t="shared" si="14"/>
        <v>55043929.297434561</v>
      </c>
      <c r="I31" s="484">
        <f t="shared" si="10"/>
        <v>1448237.0002916977</v>
      </c>
      <c r="J31" s="484">
        <f t="shared" si="2"/>
        <v>1448237.0002916977</v>
      </c>
      <c r="K31" s="484">
        <f t="shared" si="11"/>
        <v>3375812.297434561</v>
      </c>
      <c r="L31" s="485">
        <f t="shared" si="12"/>
        <v>2.7021518674718227E-2</v>
      </c>
      <c r="M31" s="485">
        <f t="shared" si="13"/>
        <v>6.5336468473092615E-2</v>
      </c>
    </row>
    <row r="32" spans="1:13" x14ac:dyDescent="0.25">
      <c r="A32" s="465"/>
      <c r="B32" s="495" t="s">
        <v>312</v>
      </c>
      <c r="C32" s="496">
        <f t="shared" ref="C32:H32" si="15">C15-C31</f>
        <v>-8238925.0999999717</v>
      </c>
      <c r="D32" s="496">
        <f t="shared" si="15"/>
        <v>-2311736.889999982</v>
      </c>
      <c r="E32" s="496">
        <f t="shared" si="15"/>
        <v>-5314267.7800000235</v>
      </c>
      <c r="F32" s="496">
        <f t="shared" si="15"/>
        <v>-3962977.5257142782</v>
      </c>
      <c r="G32" s="496">
        <f t="shared" si="15"/>
        <v>693669</v>
      </c>
      <c r="H32" s="496">
        <f t="shared" si="15"/>
        <v>-4185169.2341724709</v>
      </c>
      <c r="I32" s="497">
        <f t="shared" si="10"/>
        <v>-222191.70845819265</v>
      </c>
      <c r="J32" s="497">
        <f t="shared" si="2"/>
        <v>-222191.70845819265</v>
      </c>
      <c r="K32" s="497">
        <f t="shared" si="11"/>
        <v>-4878838.2341724709</v>
      </c>
      <c r="L32" s="498">
        <f t="shared" si="12"/>
        <v>5.6066860590673E-2</v>
      </c>
      <c r="M32" s="498">
        <f t="shared" si="13"/>
        <v>-7.0333808115577758</v>
      </c>
    </row>
    <row r="33" spans="1:13" x14ac:dyDescent="0.25">
      <c r="A33" s="465"/>
      <c r="B33" s="463"/>
      <c r="C33" s="499"/>
      <c r="D33" s="499"/>
      <c r="E33" s="499"/>
      <c r="F33" s="499"/>
      <c r="G33" s="499"/>
      <c r="H33" s="499"/>
      <c r="I33" s="500"/>
      <c r="J33" s="500">
        <f t="shared" si="2"/>
        <v>0</v>
      </c>
      <c r="K33" s="500"/>
      <c r="L33" s="501"/>
      <c r="M33" s="501"/>
    </row>
    <row r="34" spans="1:13" x14ac:dyDescent="0.25">
      <c r="A34" s="465"/>
      <c r="B34" s="465" t="s">
        <v>313</v>
      </c>
      <c r="C34" s="467">
        <v>-958753.88000000012</v>
      </c>
      <c r="D34" s="467">
        <v>18036133.129999999</v>
      </c>
      <c r="E34" s="467">
        <v>576499.56999999995</v>
      </c>
      <c r="F34" s="467">
        <v>18253716.95857143</v>
      </c>
      <c r="G34" s="467">
        <v>0</v>
      </c>
      <c r="H34" s="467">
        <v>60525</v>
      </c>
      <c r="I34" s="468">
        <f>+H34-F34</f>
        <v>-18193191.95857143</v>
      </c>
      <c r="J34" s="468">
        <f t="shared" si="2"/>
        <v>-18193191.95857143</v>
      </c>
      <c r="K34" s="468">
        <f>+H34-G34</f>
        <v>60525</v>
      </c>
      <c r="L34" s="469">
        <f>+I34/F34</f>
        <v>-0.9966842369618546</v>
      </c>
      <c r="M34" s="469"/>
    </row>
    <row r="35" spans="1:13" x14ac:dyDescent="0.25">
      <c r="A35" s="465"/>
      <c r="B35" s="465" t="s">
        <v>314</v>
      </c>
      <c r="C35" s="467">
        <v>-6030292.71</v>
      </c>
      <c r="D35" s="467">
        <v>0</v>
      </c>
      <c r="E35" s="467">
        <v>0</v>
      </c>
      <c r="F35" s="467">
        <v>0</v>
      </c>
      <c r="G35" s="467">
        <v>0</v>
      </c>
      <c r="H35" s="467">
        <v>0</v>
      </c>
      <c r="I35" s="468">
        <f>+H35-F35</f>
        <v>0</v>
      </c>
      <c r="J35" s="468">
        <f t="shared" si="2"/>
        <v>0</v>
      </c>
      <c r="K35" s="468">
        <f>+H35-G35</f>
        <v>0</v>
      </c>
      <c r="L35" s="469"/>
      <c r="M35" s="469"/>
    </row>
    <row r="36" spans="1:13" x14ac:dyDescent="0.25">
      <c r="A36" s="465"/>
      <c r="B36" s="465" t="s">
        <v>315</v>
      </c>
      <c r="C36" s="467">
        <v>-1256731</v>
      </c>
      <c r="D36" s="467">
        <v>0</v>
      </c>
      <c r="E36" s="467">
        <v>-757412</v>
      </c>
      <c r="F36" s="467">
        <v>0</v>
      </c>
      <c r="G36" s="467">
        <v>-508935</v>
      </c>
      <c r="H36" s="467">
        <v>-750000</v>
      </c>
      <c r="I36" s="468">
        <f>+H36-F36</f>
        <v>-750000</v>
      </c>
      <c r="J36" s="468">
        <f t="shared" si="2"/>
        <v>-750000</v>
      </c>
      <c r="K36" s="468">
        <f>+H36-G36</f>
        <v>-241065</v>
      </c>
      <c r="L36" s="469"/>
      <c r="M36" s="469">
        <f>+K36/G36</f>
        <v>0.47366559580300038</v>
      </c>
    </row>
    <row r="37" spans="1:13" ht="27" thickBot="1" x14ac:dyDescent="0.3">
      <c r="A37" s="465"/>
      <c r="B37" s="502" t="s">
        <v>316</v>
      </c>
      <c r="C37" s="503">
        <f t="shared" ref="C37:H37" si="16">C32+C34+C35+C36</f>
        <v>-16484702.689999972</v>
      </c>
      <c r="D37" s="503">
        <f t="shared" si="16"/>
        <v>15724396.240000017</v>
      </c>
      <c r="E37" s="503">
        <f t="shared" si="16"/>
        <v>-5495180.2100000232</v>
      </c>
      <c r="F37" s="503">
        <f t="shared" si="16"/>
        <v>14290739.432857152</v>
      </c>
      <c r="G37" s="503">
        <f t="shared" si="16"/>
        <v>184734</v>
      </c>
      <c r="H37" s="503">
        <f t="shared" si="16"/>
        <v>-4874644.2341724709</v>
      </c>
      <c r="I37" s="504">
        <f>+H37-F37</f>
        <v>-19165383.667029623</v>
      </c>
      <c r="J37" s="504">
        <f t="shared" si="2"/>
        <v>-19165383.667029623</v>
      </c>
      <c r="K37" s="504">
        <f>+H37-G37</f>
        <v>-5059378.2341724709</v>
      </c>
      <c r="L37" s="505">
        <f>+I37/F37</f>
        <v>-1.3411051091565442</v>
      </c>
      <c r="M37" s="505">
        <f>+K37/G37</f>
        <v>-27.387369050485947</v>
      </c>
    </row>
    <row r="38" spans="1:13" ht="15.75" thickTop="1" x14ac:dyDescent="0.25"/>
    <row r="39" spans="1:13" ht="3" customHeight="1" x14ac:dyDescent="0.25"/>
    <row r="41" spans="1:13" x14ac:dyDescent="0.25">
      <c r="B41" s="473" t="s">
        <v>317</v>
      </c>
      <c r="H41" s="467">
        <f>+H32</f>
        <v>-4185169.2341724709</v>
      </c>
    </row>
    <row r="42" spans="1:13" x14ac:dyDescent="0.25">
      <c r="B42" s="472" t="s">
        <v>318</v>
      </c>
      <c r="H42" s="467">
        <f>+H26+H27</f>
        <v>1345000</v>
      </c>
    </row>
    <row r="43" spans="1:13" x14ac:dyDescent="0.25">
      <c r="B43" s="472" t="s">
        <v>319</v>
      </c>
      <c r="H43" s="467">
        <v>-1113000</v>
      </c>
    </row>
    <row r="44" spans="1:13" x14ac:dyDescent="0.25">
      <c r="B44" s="472" t="s">
        <v>320</v>
      </c>
      <c r="H44" s="467">
        <f>+H36</f>
        <v>-750000</v>
      </c>
    </row>
    <row r="45" spans="1:13" x14ac:dyDescent="0.25">
      <c r="B45" s="472" t="s">
        <v>321</v>
      </c>
      <c r="H45" s="467">
        <f>-ROUNDUP(1335559,-5)</f>
        <v>-1400000</v>
      </c>
    </row>
    <row r="46" spans="1:13" ht="15.75" thickBot="1" x14ac:dyDescent="0.3">
      <c r="B46" s="503" t="s">
        <v>322</v>
      </c>
      <c r="H46" s="503">
        <f>SUM(H41:H45)</f>
        <v>-6103169.2341724709</v>
      </c>
    </row>
    <row r="47" spans="1:13" ht="15.75" thickTop="1" x14ac:dyDescent="0.25"/>
    <row r="48" spans="1:13" s="509" customFormat="1" x14ac:dyDescent="0.25">
      <c r="B48" s="507" t="s">
        <v>323</v>
      </c>
      <c r="C48" s="508"/>
      <c r="D48" s="508">
        <v>0</v>
      </c>
      <c r="E48" s="508">
        <v>-2.8870999813079834E-8</v>
      </c>
      <c r="F48" s="508">
        <v>-6.7055225372314453E-8</v>
      </c>
      <c r="G48" s="508">
        <v>-3666089</v>
      </c>
      <c r="H48" s="508">
        <v>138399.00000004936</v>
      </c>
      <c r="L48" s="510"/>
      <c r="M48" s="510"/>
    </row>
    <row r="49" spans="1:21" x14ac:dyDescent="0.25">
      <c r="B49" s="511" t="s">
        <v>324</v>
      </c>
      <c r="C49" s="511"/>
      <c r="D49" s="511"/>
      <c r="E49" s="511"/>
      <c r="F49" t="s">
        <v>325</v>
      </c>
      <c r="G49" t="s">
        <v>326</v>
      </c>
      <c r="H49" s="512" t="s">
        <v>327</v>
      </c>
      <c r="I49" s="512"/>
      <c r="J49" s="512"/>
      <c r="K49" s="513"/>
      <c r="L49" s="513"/>
    </row>
    <row r="50" spans="1:21" ht="15.75" x14ac:dyDescent="0.25">
      <c r="B50" s="461" t="s">
        <v>302</v>
      </c>
      <c r="C50" s="514" t="s">
        <v>328</v>
      </c>
      <c r="D50" s="148"/>
      <c r="E50" s="148"/>
      <c r="F50" s="515">
        <f>+H18-F18</f>
        <v>1678226.3085714243</v>
      </c>
      <c r="G50" s="515">
        <f>+H18-G18</f>
        <v>1131307.9999999963</v>
      </c>
      <c r="H50" s="148" t="s">
        <v>329</v>
      </c>
      <c r="I50" s="148"/>
      <c r="J50" s="148"/>
      <c r="K50" s="516"/>
      <c r="L50" s="516"/>
    </row>
    <row r="51" spans="1:21" ht="15.75" x14ac:dyDescent="0.25">
      <c r="B51" s="461" t="s">
        <v>302</v>
      </c>
      <c r="C51" s="514" t="s">
        <v>330</v>
      </c>
      <c r="D51" s="148"/>
      <c r="E51" s="148"/>
      <c r="G51" s="515">
        <v>300000</v>
      </c>
      <c r="H51" s="148"/>
      <c r="I51" s="148"/>
      <c r="J51" s="148"/>
      <c r="K51" s="516"/>
      <c r="L51" s="516"/>
    </row>
    <row r="52" spans="1:21" ht="15.75" x14ac:dyDescent="0.25">
      <c r="B52" s="461" t="s">
        <v>331</v>
      </c>
      <c r="C52" s="517">
        <v>561000</v>
      </c>
      <c r="D52" s="148" t="s">
        <v>332</v>
      </c>
      <c r="E52" s="148" t="s">
        <v>333</v>
      </c>
      <c r="F52" s="148"/>
      <c r="H52" s="148"/>
      <c r="I52" s="148"/>
      <c r="J52" s="148"/>
      <c r="K52" s="516"/>
      <c r="L52" s="516"/>
    </row>
    <row r="53" spans="1:21" ht="30" customHeight="1" x14ac:dyDescent="0.25">
      <c r="B53" s="461" t="s">
        <v>334</v>
      </c>
      <c r="C53" s="517">
        <v>-200000</v>
      </c>
      <c r="E53" s="148" t="s">
        <v>335</v>
      </c>
      <c r="F53" s="148"/>
      <c r="H53" s="148"/>
      <c r="I53" s="148"/>
      <c r="J53" s="148"/>
      <c r="K53" s="516"/>
      <c r="L53" s="516"/>
    </row>
    <row r="54" spans="1:21" ht="30" customHeight="1" x14ac:dyDescent="0.25">
      <c r="B54" s="461" t="s">
        <v>304</v>
      </c>
      <c r="C54" s="518"/>
      <c r="D54" s="519"/>
      <c r="E54" s="518"/>
      <c r="F54" s="518"/>
      <c r="G54" s="518"/>
      <c r="H54" s="518"/>
      <c r="I54" s="518"/>
      <c r="J54" s="518"/>
      <c r="K54" s="520"/>
      <c r="L54" s="520"/>
    </row>
    <row r="55" spans="1:21" ht="30" customHeight="1" x14ac:dyDescent="0.25">
      <c r="B55" s="461" t="s">
        <v>162</v>
      </c>
      <c r="C55" s="514" t="s">
        <v>336</v>
      </c>
      <c r="D55" s="521"/>
      <c r="E55" s="148"/>
      <c r="F55" s="148"/>
      <c r="G55" s="148"/>
      <c r="H55" s="148"/>
      <c r="I55" s="148"/>
      <c r="J55" s="148"/>
      <c r="K55" s="516"/>
      <c r="L55" s="516"/>
    </row>
    <row r="56" spans="1:21" ht="30" customHeight="1" x14ac:dyDescent="0.25">
      <c r="B56" s="461" t="s">
        <v>162</v>
      </c>
      <c r="C56" s="522" t="s">
        <v>337</v>
      </c>
      <c r="D56" s="521"/>
      <c r="E56" s="148"/>
      <c r="F56" s="148"/>
      <c r="G56" s="148"/>
      <c r="H56" s="148"/>
      <c r="I56" s="148"/>
      <c r="J56" s="148"/>
      <c r="K56" s="516"/>
      <c r="L56" s="516"/>
    </row>
    <row r="57" spans="1:21" ht="15.75" customHeight="1" x14ac:dyDescent="0.25">
      <c r="B57" s="461" t="s">
        <v>308</v>
      </c>
      <c r="C57" s="523" t="s">
        <v>338</v>
      </c>
      <c r="D57" s="523"/>
      <c r="E57" s="523"/>
      <c r="F57" s="523"/>
      <c r="G57" s="523"/>
      <c r="H57" s="148"/>
      <c r="I57" s="148"/>
      <c r="J57" s="148"/>
      <c r="K57" s="516"/>
      <c r="L57" s="516"/>
    </row>
    <row r="58" spans="1:21" ht="15.75" x14ac:dyDescent="0.25">
      <c r="B58" s="461" t="s">
        <v>339</v>
      </c>
      <c r="C58" s="514" t="s">
        <v>340</v>
      </c>
      <c r="D58" s="148"/>
      <c r="E58" s="148"/>
      <c r="F58" s="148"/>
      <c r="G58" s="148"/>
      <c r="H58" s="148"/>
      <c r="I58" s="148"/>
      <c r="J58" s="148"/>
      <c r="K58" s="516"/>
      <c r="L58" s="516"/>
    </row>
    <row r="59" spans="1:21" ht="15.75" x14ac:dyDescent="0.25">
      <c r="B59" s="522" t="s">
        <v>306</v>
      </c>
      <c r="C59" s="514" t="s">
        <v>341</v>
      </c>
      <c r="D59" s="148"/>
      <c r="E59" s="148"/>
      <c r="F59" s="148"/>
      <c r="G59" s="148"/>
      <c r="H59" s="148"/>
      <c r="I59" s="148"/>
      <c r="J59" s="148"/>
      <c r="K59" s="516"/>
      <c r="L59" s="516"/>
    </row>
    <row r="60" spans="1:21" ht="15.75" x14ac:dyDescent="0.25">
      <c r="B60" s="522" t="s">
        <v>342</v>
      </c>
      <c r="C60" s="514" t="s">
        <v>343</v>
      </c>
      <c r="D60" s="148"/>
      <c r="E60" s="148"/>
      <c r="F60" s="148"/>
      <c r="G60" s="148"/>
      <c r="H60" s="148"/>
      <c r="I60" s="148"/>
      <c r="J60" s="148"/>
      <c r="K60" s="516"/>
      <c r="L60" s="516"/>
    </row>
    <row r="61" spans="1:21" ht="30.75" thickBot="1" x14ac:dyDescent="0.3">
      <c r="B61" s="524" t="s">
        <v>344</v>
      </c>
      <c r="F61" s="525" t="s">
        <v>345</v>
      </c>
      <c r="G61" s="526">
        <v>43738</v>
      </c>
      <c r="H61" s="526">
        <v>43373</v>
      </c>
      <c r="I61" s="527"/>
      <c r="J61" s="527"/>
      <c r="K61" s="527" t="s">
        <v>346</v>
      </c>
      <c r="L61" s="528"/>
      <c r="M61" s="528"/>
    </row>
    <row r="62" spans="1:21" x14ac:dyDescent="0.25">
      <c r="B62" t="s">
        <v>347</v>
      </c>
      <c r="C62" s="146" t="s">
        <v>348</v>
      </c>
      <c r="E62" s="529">
        <v>31.5</v>
      </c>
      <c r="F62" s="530">
        <f>5709/(31+30+31+31+29)</f>
        <v>37.559210526315788</v>
      </c>
      <c r="G62" s="530">
        <f>14254/365</f>
        <v>39.052054794520551</v>
      </c>
      <c r="H62" s="19">
        <f>16235/365</f>
        <v>44.479452054794521</v>
      </c>
      <c r="K62">
        <v>30.9</v>
      </c>
    </row>
    <row r="63" spans="1:21" x14ac:dyDescent="0.25">
      <c r="B63" t="s">
        <v>349</v>
      </c>
      <c r="C63" s="146" t="s">
        <v>350</v>
      </c>
      <c r="E63" s="529">
        <v>10.5</v>
      </c>
      <c r="F63">
        <v>15.5</v>
      </c>
      <c r="G63">
        <v>11.8</v>
      </c>
      <c r="H63">
        <v>18.100000000000001</v>
      </c>
      <c r="K63">
        <v>10.6</v>
      </c>
    </row>
    <row r="64" spans="1:21" s="460" customFormat="1" x14ac:dyDescent="0.25">
      <c r="A64"/>
      <c r="B64" t="s">
        <v>160</v>
      </c>
      <c r="C64" s="531"/>
      <c r="D64" s="146"/>
      <c r="E64" s="531"/>
      <c r="F64" s="531"/>
      <c r="G64" s="531"/>
      <c r="H64" s="531"/>
      <c r="I64" s="531"/>
      <c r="J64" s="531"/>
      <c r="K64" s="531"/>
      <c r="L64" s="532"/>
      <c r="M64" s="532"/>
      <c r="N64"/>
      <c r="O64"/>
      <c r="P64"/>
      <c r="Q64"/>
      <c r="R64"/>
      <c r="S64"/>
      <c r="T64"/>
      <c r="U64"/>
    </row>
    <row r="65" spans="1:21" s="460" customFormat="1" ht="30.75" thickBot="1" x14ac:dyDescent="0.3">
      <c r="A65"/>
      <c r="B65" t="s">
        <v>351</v>
      </c>
      <c r="C65" s="146"/>
      <c r="D65" s="146"/>
      <c r="E65" s="529"/>
      <c r="F65" s="525" t="s">
        <v>345</v>
      </c>
      <c r="G65" s="533">
        <v>43738</v>
      </c>
      <c r="H65" s="533">
        <v>43373</v>
      </c>
      <c r="I65"/>
      <c r="J65"/>
      <c r="K65" s="527" t="s">
        <v>346</v>
      </c>
      <c r="L65" s="528"/>
      <c r="M65" s="528"/>
      <c r="N65"/>
      <c r="O65"/>
      <c r="P65"/>
      <c r="Q65"/>
      <c r="R65"/>
      <c r="S65"/>
      <c r="T65"/>
      <c r="U65"/>
    </row>
    <row r="66" spans="1:21" s="460" customFormat="1" x14ac:dyDescent="0.25">
      <c r="A66"/>
      <c r="B66" t="s">
        <v>352</v>
      </c>
      <c r="C66" s="146" t="s">
        <v>353</v>
      </c>
      <c r="D66" s="146"/>
      <c r="E66" s="534">
        <v>8</v>
      </c>
      <c r="F66" s="535">
        <v>7.5</v>
      </c>
      <c r="G66" s="535">
        <v>7.2</v>
      </c>
      <c r="H66" s="535">
        <v>7.4</v>
      </c>
      <c r="I66" s="535"/>
      <c r="J66" s="535"/>
      <c r="K66" s="535">
        <v>7.6</v>
      </c>
      <c r="L66" s="506"/>
      <c r="M66" s="506"/>
      <c r="N66"/>
      <c r="O66"/>
      <c r="P66"/>
      <c r="Q66"/>
      <c r="R66"/>
      <c r="S66"/>
      <c r="T66"/>
      <c r="U66"/>
    </row>
    <row r="67" spans="1:21" s="460" customFormat="1" ht="18.75" x14ac:dyDescent="0.3">
      <c r="A67"/>
      <c r="B67" s="143" t="s">
        <v>354</v>
      </c>
      <c r="C67" s="146"/>
      <c r="D67" s="146"/>
      <c r="E67"/>
      <c r="F67"/>
      <c r="G67"/>
      <c r="H67"/>
      <c r="I67"/>
      <c r="J67"/>
      <c r="K67"/>
      <c r="L67" s="506"/>
      <c r="M67" s="506"/>
      <c r="N67"/>
      <c r="O67"/>
      <c r="P67"/>
      <c r="Q67"/>
      <c r="R67"/>
      <c r="S67"/>
      <c r="T67"/>
      <c r="U67"/>
    </row>
    <row r="71" spans="1:21" s="460" customFormat="1" x14ac:dyDescent="0.25">
      <c r="A71"/>
      <c r="B71" t="s">
        <v>355</v>
      </c>
      <c r="C71" s="146"/>
      <c r="D71" s="146"/>
      <c r="E71"/>
      <c r="F71"/>
      <c r="G71"/>
      <c r="H71"/>
      <c r="I71"/>
      <c r="J71"/>
      <c r="K71"/>
      <c r="L71" s="506"/>
      <c r="M71" s="506"/>
      <c r="N71"/>
      <c r="O71"/>
      <c r="P71"/>
      <c r="Q71"/>
      <c r="R71"/>
      <c r="S71"/>
      <c r="T71"/>
      <c r="U71"/>
    </row>
    <row r="73" spans="1:21" s="460" customFormat="1" x14ac:dyDescent="0.25">
      <c r="A73"/>
      <c r="B73" s="536" t="str">
        <f>+B41</f>
        <v>EBITDA Calculation:</v>
      </c>
      <c r="C73" s="146"/>
      <c r="D73" s="146"/>
      <c r="E73"/>
      <c r="F73"/>
      <c r="G73"/>
      <c r="H73"/>
      <c r="I73"/>
      <c r="J73"/>
      <c r="K73"/>
      <c r="L73" s="506"/>
      <c r="M73" s="506"/>
      <c r="N73"/>
      <c r="O73"/>
      <c r="P73"/>
      <c r="Q73"/>
      <c r="R73"/>
      <c r="S73"/>
      <c r="T73"/>
      <c r="U73"/>
    </row>
    <row r="74" spans="1:21" s="460" customFormat="1" x14ac:dyDescent="0.25">
      <c r="A74"/>
      <c r="B74" t="s">
        <v>356</v>
      </c>
      <c r="C74" s="146"/>
      <c r="D74" s="146"/>
      <c r="E74"/>
      <c r="F74"/>
      <c r="G74"/>
      <c r="H74" s="13">
        <f>+H41</f>
        <v>-4185169.2341724709</v>
      </c>
      <c r="I74"/>
      <c r="J74"/>
      <c r="K74"/>
      <c r="L74" s="506"/>
      <c r="M74" s="506"/>
      <c r="N74"/>
      <c r="O74"/>
      <c r="P74"/>
      <c r="Q74"/>
      <c r="R74"/>
      <c r="S74"/>
      <c r="T74"/>
      <c r="U74"/>
    </row>
    <row r="75" spans="1:21" s="460" customFormat="1" x14ac:dyDescent="0.25">
      <c r="A75"/>
      <c r="B75" t="str">
        <f t="shared" ref="B75:B77" si="17">+B42</f>
        <v>Add Depr &amp; Interest</v>
      </c>
      <c r="C75" s="146"/>
      <c r="D75" s="146"/>
      <c r="E75"/>
      <c r="F75"/>
      <c r="G75"/>
      <c r="H75" s="19">
        <f t="shared" ref="H75:H77" si="18">+H42</f>
        <v>1345000</v>
      </c>
      <c r="I75"/>
      <c r="J75"/>
      <c r="K75"/>
      <c r="L75" s="506"/>
      <c r="M75" s="506"/>
      <c r="N75"/>
      <c r="O75"/>
      <c r="P75"/>
      <c r="Q75"/>
      <c r="R75"/>
      <c r="S75"/>
      <c r="T75"/>
      <c r="U75"/>
    </row>
    <row r="76" spans="1:21" s="460" customFormat="1" x14ac:dyDescent="0.25">
      <c r="A76"/>
      <c r="B76" t="str">
        <f t="shared" si="17"/>
        <v>Debt Payments</v>
      </c>
      <c r="C76" s="146"/>
      <c r="D76" s="146"/>
      <c r="E76"/>
      <c r="F76"/>
      <c r="G76"/>
      <c r="H76" s="19">
        <f t="shared" si="18"/>
        <v>-1113000</v>
      </c>
      <c r="I76"/>
      <c r="J76"/>
      <c r="K76"/>
      <c r="L76" s="506"/>
      <c r="M76" s="506"/>
      <c r="N76"/>
      <c r="O76"/>
      <c r="P76"/>
      <c r="Q76"/>
      <c r="R76"/>
      <c r="S76"/>
      <c r="T76"/>
      <c r="U76"/>
    </row>
    <row r="77" spans="1:21" s="460" customFormat="1" x14ac:dyDescent="0.25">
      <c r="A77"/>
      <c r="B77" t="str">
        <f t="shared" si="17"/>
        <v>Pension Expenses Funding</v>
      </c>
      <c r="C77" s="146"/>
      <c r="D77" s="146"/>
      <c r="E77"/>
      <c r="F77"/>
      <c r="G77"/>
      <c r="H77" s="19">
        <f t="shared" si="18"/>
        <v>-750000</v>
      </c>
      <c r="I77"/>
      <c r="J77"/>
      <c r="K77"/>
      <c r="L77" s="506"/>
      <c r="M77" s="506"/>
      <c r="N77"/>
      <c r="O77"/>
      <c r="P77"/>
      <c r="Q77"/>
      <c r="R77"/>
      <c r="S77"/>
      <c r="T77"/>
      <c r="U77"/>
    </row>
    <row r="78" spans="1:21" s="460" customFormat="1" x14ac:dyDescent="0.25">
      <c r="A78"/>
      <c r="B78" t="str">
        <f>+B45</f>
        <v>Capital Purchases</v>
      </c>
      <c r="C78" s="146"/>
      <c r="D78" s="146"/>
      <c r="E78"/>
      <c r="F78"/>
      <c r="G78"/>
      <c r="H78" s="537">
        <f>+H45</f>
        <v>-1400000</v>
      </c>
      <c r="I78" t="s">
        <v>357</v>
      </c>
      <c r="J78" t="s">
        <v>357</v>
      </c>
      <c r="K78"/>
      <c r="L78" s="506"/>
      <c r="M78" s="506"/>
      <c r="N78"/>
      <c r="O78"/>
      <c r="P78"/>
      <c r="Q78"/>
      <c r="R78"/>
      <c r="S78"/>
      <c r="T78"/>
      <c r="U78"/>
    </row>
    <row r="79" spans="1:21" s="460" customFormat="1" x14ac:dyDescent="0.25">
      <c r="A79"/>
      <c r="B79" t="s">
        <v>358</v>
      </c>
      <c r="C79" s="146"/>
      <c r="D79" s="146"/>
      <c r="E79"/>
      <c r="F79"/>
      <c r="G79"/>
      <c r="H79" s="21">
        <f>SUM(H74:H78)</f>
        <v>-6103169.2341724709</v>
      </c>
      <c r="I79" s="538"/>
      <c r="J79" s="538"/>
      <c r="K79"/>
      <c r="L79" s="506"/>
      <c r="M79" s="506"/>
      <c r="N79"/>
      <c r="O79"/>
      <c r="P79"/>
      <c r="Q79"/>
      <c r="R79"/>
      <c r="S79"/>
      <c r="T79"/>
      <c r="U79"/>
    </row>
    <row r="80" spans="1:21" x14ac:dyDescent="0.25">
      <c r="B80" t="s">
        <v>17</v>
      </c>
      <c r="H80" s="21">
        <f>+H13</f>
        <v>48464760.06326209</v>
      </c>
    </row>
    <row r="81" spans="2:10" x14ac:dyDescent="0.25">
      <c r="B81" t="s">
        <v>359</v>
      </c>
      <c r="H81" s="21">
        <f>+H80-H79</f>
        <v>54567929.297434561</v>
      </c>
    </row>
    <row r="82" spans="2:10" x14ac:dyDescent="0.25">
      <c r="B82" t="s">
        <v>360</v>
      </c>
      <c r="H82" s="539">
        <f>+H81/H80</f>
        <v>1.125930041254839</v>
      </c>
    </row>
    <row r="83" spans="2:10" x14ac:dyDescent="0.25">
      <c r="B83" s="536" t="s">
        <v>361</v>
      </c>
      <c r="H83" s="540">
        <v>50600311</v>
      </c>
      <c r="I83" t="s">
        <v>362</v>
      </c>
      <c r="J83" t="s">
        <v>362</v>
      </c>
    </row>
    <row r="84" spans="2:10" x14ac:dyDescent="0.25">
      <c r="B84" t="s">
        <v>363</v>
      </c>
      <c r="H84" s="541">
        <f>+H81-H83</f>
        <v>3967618.297434561</v>
      </c>
    </row>
    <row r="85" spans="2:10" x14ac:dyDescent="0.25">
      <c r="B85" t="s">
        <v>364</v>
      </c>
      <c r="H85" s="542">
        <f>+H81/H83</f>
        <v>1.0784109468701597</v>
      </c>
      <c r="I85" t="s">
        <v>365</v>
      </c>
      <c r="J85" t="s">
        <v>365</v>
      </c>
    </row>
    <row r="86" spans="2:10" x14ac:dyDescent="0.25">
      <c r="B86" t="s">
        <v>366</v>
      </c>
      <c r="H86" s="536">
        <v>1.0349999999999999</v>
      </c>
    </row>
    <row r="87" spans="2:10" x14ac:dyDescent="0.25">
      <c r="B87" t="s">
        <v>367</v>
      </c>
      <c r="H87" s="19">
        <f>+H83*H86</f>
        <v>52371321.884999998</v>
      </c>
      <c r="I87" s="538"/>
      <c r="J87" s="538"/>
    </row>
    <row r="88" spans="2:10" x14ac:dyDescent="0.25">
      <c r="B88" t="s">
        <v>366</v>
      </c>
      <c r="H88" s="21">
        <f>+H87-H80</f>
        <v>3906561.8217379078</v>
      </c>
    </row>
    <row r="89" spans="2:10" x14ac:dyDescent="0.25">
      <c r="B89" t="s">
        <v>368</v>
      </c>
      <c r="H89" s="21">
        <f>+H81-H80</f>
        <v>6103169.2341724709</v>
      </c>
      <c r="I89" s="538"/>
      <c r="J89" s="538"/>
    </row>
    <row r="90" spans="2:10" x14ac:dyDescent="0.25">
      <c r="B90" t="s">
        <v>369</v>
      </c>
      <c r="H90" s="21">
        <f>+H88-H89</f>
        <v>-2196607.412434563</v>
      </c>
      <c r="I90" s="538"/>
      <c r="J90" s="538"/>
    </row>
    <row r="91" spans="2:10" x14ac:dyDescent="0.25">
      <c r="B91" t="s">
        <v>370</v>
      </c>
      <c r="H91" s="21">
        <f>+H89+H79</f>
        <v>0</v>
      </c>
      <c r="I91" t="s">
        <v>371</v>
      </c>
      <c r="J91" t="s">
        <v>371</v>
      </c>
    </row>
    <row r="92" spans="2:10" x14ac:dyDescent="0.25">
      <c r="B92" t="s">
        <v>372</v>
      </c>
      <c r="H92" s="21">
        <f>+H37+H89</f>
        <v>1228525</v>
      </c>
    </row>
    <row r="98" spans="8:10" x14ac:dyDescent="0.25">
      <c r="H98" t="s">
        <v>373</v>
      </c>
    </row>
    <row r="99" spans="8:10" x14ac:dyDescent="0.25">
      <c r="H99">
        <v>19168</v>
      </c>
    </row>
    <row r="100" spans="8:10" x14ac:dyDescent="0.25">
      <c r="H100">
        <v>5433</v>
      </c>
    </row>
    <row r="101" spans="8:10" x14ac:dyDescent="0.25">
      <c r="H101">
        <v>4946</v>
      </c>
    </row>
    <row r="102" spans="8:10" x14ac:dyDescent="0.25">
      <c r="H102">
        <v>3461</v>
      </c>
    </row>
    <row r="103" spans="8:10" x14ac:dyDescent="0.25">
      <c r="H103">
        <v>6436</v>
      </c>
    </row>
    <row r="104" spans="8:10" x14ac:dyDescent="0.25">
      <c r="H104">
        <v>2832</v>
      </c>
    </row>
    <row r="105" spans="8:10" x14ac:dyDescent="0.25">
      <c r="H105">
        <v>2076</v>
      </c>
    </row>
    <row r="106" spans="8:10" x14ac:dyDescent="0.25">
      <c r="H106">
        <v>-55043</v>
      </c>
      <c r="I106" t="s">
        <v>18</v>
      </c>
      <c r="J106" t="s">
        <v>18</v>
      </c>
    </row>
    <row r="107" spans="8:10" x14ac:dyDescent="0.25">
      <c r="H107">
        <f>SUM(H99:H106)</f>
        <v>-10691</v>
      </c>
      <c r="I107" t="s">
        <v>310</v>
      </c>
      <c r="J107" t="s">
        <v>310</v>
      </c>
    </row>
  </sheetData>
  <pageMargins left="0.7" right="0.7" top="0.75" bottom="0.75" header="0.3" footer="0.3"/>
  <pageSetup scale="50" orientation="portrait" horizontalDpi="1200" verticalDpi="1200" r:id="rId1"/>
  <headerFooter>
    <oddHeader>&amp;CSPRINGFIELD HOSPITAL
FY2022 OPERATING BUDGET</oddHeader>
  </headerFooter>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999E37-496B-4FC7-A516-363EEA94C41D}">
  <sheetPr>
    <tabColor rgb="FF0070C0"/>
  </sheetPr>
  <dimension ref="A2:W114"/>
  <sheetViews>
    <sheetView showGridLines="0" zoomScale="80" zoomScaleNormal="80" zoomScaleSheetLayoutView="80" workbookViewId="0">
      <selection activeCell="H32" sqref="H32"/>
    </sheetView>
  </sheetViews>
  <sheetFormatPr defaultRowHeight="15" x14ac:dyDescent="0.25"/>
  <cols>
    <col min="1" max="1" width="14.42578125" customWidth="1"/>
    <col min="2" max="2" width="58.140625" customWidth="1"/>
    <col min="3" max="5" width="16.42578125" customWidth="1"/>
    <col min="6" max="8" width="18.28515625" customWidth="1"/>
    <col min="9" max="9" width="16.42578125" customWidth="1"/>
    <col min="10" max="10" width="25.28515625" customWidth="1"/>
    <col min="11" max="11" width="19.7109375" customWidth="1"/>
    <col min="12" max="12" width="16.42578125" customWidth="1"/>
    <col min="13" max="13" width="15.140625" customWidth="1"/>
    <col min="14" max="14" width="24.5703125" customWidth="1"/>
    <col min="16" max="16" width="36" customWidth="1"/>
    <col min="22" max="22" width="15.28515625" bestFit="1" customWidth="1"/>
    <col min="23" max="23" width="10.28515625" bestFit="1" customWidth="1"/>
  </cols>
  <sheetData>
    <row r="2" spans="1:15" x14ac:dyDescent="0.25">
      <c r="B2" s="675" t="s">
        <v>12</v>
      </c>
      <c r="C2" s="675"/>
      <c r="D2" s="675"/>
      <c r="E2" s="675"/>
      <c r="F2" s="675"/>
      <c r="G2" s="675"/>
      <c r="H2" s="675"/>
      <c r="I2" s="675"/>
      <c r="J2" s="675"/>
      <c r="K2" s="675"/>
      <c r="L2" s="675"/>
      <c r="M2" s="675"/>
      <c r="N2" s="675"/>
      <c r="O2" s="675"/>
    </row>
    <row r="3" spans="1:15" ht="21" x14ac:dyDescent="0.35">
      <c r="B3" s="676" t="s">
        <v>13</v>
      </c>
      <c r="C3" s="677"/>
      <c r="D3" s="677"/>
      <c r="E3" s="677"/>
      <c r="F3" s="677"/>
      <c r="G3" s="677"/>
      <c r="H3" s="677"/>
      <c r="I3" s="677"/>
      <c r="J3" s="677"/>
      <c r="K3" s="677"/>
      <c r="L3" s="677"/>
      <c r="M3" s="677"/>
      <c r="N3" s="677"/>
      <c r="O3" s="678"/>
    </row>
    <row r="4" spans="1:15" ht="21" x14ac:dyDescent="0.35">
      <c r="B4" s="679" t="s">
        <v>14</v>
      </c>
      <c r="C4" s="680"/>
      <c r="D4" s="680"/>
      <c r="E4" s="680"/>
      <c r="F4" s="680"/>
      <c r="G4" s="680"/>
      <c r="H4" s="680"/>
      <c r="I4" s="680"/>
      <c r="J4" s="680"/>
      <c r="K4" s="680"/>
      <c r="L4" s="680"/>
      <c r="M4" s="680"/>
      <c r="N4" s="680"/>
      <c r="O4" s="681"/>
    </row>
    <row r="6" spans="1:15" ht="18.75" x14ac:dyDescent="0.3">
      <c r="B6" s="669" t="s">
        <v>15</v>
      </c>
      <c r="C6" s="670"/>
      <c r="D6" s="670"/>
      <c r="E6" s="670"/>
      <c r="F6" s="670"/>
      <c r="G6" s="670"/>
      <c r="H6" s="670"/>
      <c r="I6" s="670"/>
      <c r="J6" s="670"/>
      <c r="K6" s="670"/>
      <c r="L6" s="670"/>
      <c r="M6" s="670"/>
      <c r="N6" s="670"/>
      <c r="O6" s="671"/>
    </row>
    <row r="7" spans="1:15" s="36" customFormat="1" ht="18.75" x14ac:dyDescent="0.3">
      <c r="B7" s="35"/>
      <c r="C7" s="35"/>
      <c r="D7" s="35"/>
      <c r="E7" s="35"/>
      <c r="F7" s="553" t="s">
        <v>381</v>
      </c>
      <c r="G7" s="552"/>
      <c r="H7" s="552"/>
      <c r="I7" s="552"/>
      <c r="J7" s="35"/>
      <c r="K7" s="35"/>
      <c r="L7" s="35"/>
      <c r="M7" s="35"/>
      <c r="N7" s="35"/>
      <c r="O7" s="35"/>
    </row>
    <row r="8" spans="1:15" ht="18.75" x14ac:dyDescent="0.3">
      <c r="B8" s="67" t="s">
        <v>16</v>
      </c>
      <c r="C8" s="3"/>
      <c r="E8" t="s">
        <v>378</v>
      </c>
    </row>
    <row r="9" spans="1:15" ht="22.15" customHeight="1" x14ac:dyDescent="0.3">
      <c r="B9" s="554" t="s">
        <v>382</v>
      </c>
      <c r="C9" s="549"/>
      <c r="D9" s="550">
        <f>+D11</f>
        <v>16916697.999999985</v>
      </c>
      <c r="E9" s="551">
        <f>+E11+H11</f>
        <v>7381986.9999999991</v>
      </c>
      <c r="F9" s="550">
        <f>+F11</f>
        <v>25791000</v>
      </c>
      <c r="G9" s="550">
        <f>+G11</f>
        <v>510627.9999999851</v>
      </c>
      <c r="H9" s="549"/>
      <c r="I9" s="3"/>
      <c r="J9" s="3"/>
      <c r="K9" s="25"/>
    </row>
    <row r="10" spans="1:15" s="74" customFormat="1" ht="30" x14ac:dyDescent="0.25">
      <c r="B10" s="72" t="s">
        <v>17</v>
      </c>
      <c r="C10" s="72" t="s">
        <v>18</v>
      </c>
      <c r="D10" s="72" t="s">
        <v>19</v>
      </c>
      <c r="E10" s="72" t="s">
        <v>20</v>
      </c>
      <c r="F10" s="72" t="s">
        <v>21</v>
      </c>
      <c r="G10" s="72" t="s">
        <v>131</v>
      </c>
      <c r="H10" s="72" t="s">
        <v>150</v>
      </c>
      <c r="I10" s="73"/>
      <c r="J10" s="75"/>
    </row>
    <row r="11" spans="1:15" x14ac:dyDescent="0.25">
      <c r="B11" s="119" t="s">
        <v>22</v>
      </c>
      <c r="C11" s="120">
        <f>SUM(D11:H11)</f>
        <v>50600312.99999997</v>
      </c>
      <c r="D11" s="452">
        <f>+'FY21 Bud Payer Mix HIDE'!G29</f>
        <v>16916697.999999985</v>
      </c>
      <c r="E11" s="452">
        <f>+'FY21 Bud Payer Mix HIDE'!C40</f>
        <v>6373059.9999999991</v>
      </c>
      <c r="F11" s="452">
        <v>25791000</v>
      </c>
      <c r="G11" s="452">
        <f>-SUM(D11:F11)+'FY21 Bud Payer Mix HIDE'!G22-H11</f>
        <v>510627.9999999851</v>
      </c>
      <c r="H11" s="125">
        <f>+'FY21 Bud Payer Mix HIDE'!G57</f>
        <v>1008927</v>
      </c>
      <c r="I11" s="128" t="s">
        <v>276</v>
      </c>
      <c r="J11" s="25"/>
    </row>
    <row r="12" spans="1:15" ht="14.45" customHeight="1" x14ac:dyDescent="0.25">
      <c r="A12" s="668"/>
      <c r="B12" s="7" t="s">
        <v>57</v>
      </c>
      <c r="C12" s="62">
        <f>SUM(D12:H12)</f>
        <v>6103704</v>
      </c>
      <c r="D12" s="125">
        <f>+'FY22 Net Rev Bud HIDE'!E79</f>
        <v>1721438</v>
      </c>
      <c r="E12" s="125">
        <f>+'FY22 Net Rev Bud HIDE'!F79</f>
        <v>1467383</v>
      </c>
      <c r="F12" s="125">
        <f>+'FY22 Net Rev Bud HIDE'!G79+'FY22 Net Rev Bud HIDE'!H79</f>
        <v>2819693</v>
      </c>
      <c r="G12" s="125">
        <f>+'FY22 Net Rev Bud HIDE'!I79+'FY22 Net Rev Bud HIDE'!J79</f>
        <v>95190</v>
      </c>
      <c r="H12" s="124"/>
      <c r="L12" s="19"/>
      <c r="M12" s="20"/>
    </row>
    <row r="13" spans="1:15" x14ac:dyDescent="0.25">
      <c r="A13" s="668"/>
      <c r="B13" s="7" t="s">
        <v>58</v>
      </c>
      <c r="C13" s="62">
        <f>SUM(D13:H13)</f>
        <v>-185000</v>
      </c>
      <c r="D13" s="125"/>
      <c r="E13" s="125"/>
      <c r="F13" s="125"/>
      <c r="G13" s="125"/>
      <c r="H13" s="66">
        <v>-185000</v>
      </c>
      <c r="I13" s="453" t="s">
        <v>274</v>
      </c>
      <c r="L13" s="19"/>
      <c r="M13" s="20"/>
    </row>
    <row r="14" spans="1:15" x14ac:dyDescent="0.25">
      <c r="A14" s="668"/>
      <c r="B14" s="7" t="s">
        <v>59</v>
      </c>
      <c r="C14" s="62">
        <f>SUM(D14:H14)</f>
        <v>-4734959.9999999693</v>
      </c>
      <c r="D14" s="125">
        <f>+'FY22 Net Rev Bud HIDE'!E82</f>
        <v>808458.0000000149</v>
      </c>
      <c r="E14" s="125">
        <f>+'FY22 Net Rev Bud HIDE'!F82-823927</f>
        <v>-2149772.9999999991</v>
      </c>
      <c r="F14" s="125">
        <f>+'FY22 Net Rev Bud HIDE'!G82+'FY22 Net Rev Bud HIDE'!H82</f>
        <v>-354929</v>
      </c>
      <c r="G14" s="125">
        <f>+'FY22 Net Rev Bud HIDE'!I82+'FY22 Net Rev Bud HIDE'!J82-G19-G20</f>
        <v>-3038715.9999999851</v>
      </c>
      <c r="H14" s="125"/>
      <c r="I14" s="453" t="s">
        <v>274</v>
      </c>
      <c r="L14" s="19"/>
      <c r="M14" s="20"/>
    </row>
    <row r="15" spans="1:15" x14ac:dyDescent="0.25">
      <c r="A15" s="668"/>
      <c r="B15" s="7" t="s">
        <v>60</v>
      </c>
      <c r="C15" s="62">
        <f t="shared" ref="C15:C19" si="0">SUM(D15:H15)</f>
        <v>0</v>
      </c>
      <c r="D15" s="124"/>
      <c r="E15" s="124"/>
      <c r="F15" s="66"/>
      <c r="G15" s="66"/>
      <c r="H15" s="66"/>
      <c r="I15" s="453"/>
      <c r="L15" s="19"/>
      <c r="M15" s="20"/>
    </row>
    <row r="16" spans="1:15" x14ac:dyDescent="0.25">
      <c r="A16" s="668"/>
      <c r="B16" s="9" t="s">
        <v>25</v>
      </c>
      <c r="C16" s="62">
        <f t="shared" si="0"/>
        <v>0</v>
      </c>
      <c r="D16" s="124"/>
      <c r="E16" s="124"/>
      <c r="F16" s="126"/>
      <c r="G16" s="126"/>
      <c r="H16" s="126"/>
      <c r="I16" s="453"/>
      <c r="L16" s="19"/>
      <c r="M16" s="20"/>
    </row>
    <row r="17" spans="1:23" x14ac:dyDescent="0.25">
      <c r="A17" s="668"/>
      <c r="B17" s="9" t="s">
        <v>26</v>
      </c>
      <c r="C17" s="62">
        <f t="shared" si="0"/>
        <v>0</v>
      </c>
      <c r="D17" s="124"/>
      <c r="E17" s="124"/>
      <c r="F17" s="66"/>
      <c r="G17" s="66"/>
      <c r="H17" s="66"/>
      <c r="I17" s="453"/>
      <c r="L17" s="19"/>
      <c r="M17" s="20"/>
    </row>
    <row r="18" spans="1:23" x14ac:dyDescent="0.25">
      <c r="A18" s="668"/>
      <c r="B18" s="9" t="s">
        <v>27</v>
      </c>
      <c r="C18" s="62">
        <f t="shared" si="0"/>
        <v>0</v>
      </c>
      <c r="D18" s="124"/>
      <c r="E18" s="124"/>
      <c r="F18" s="66"/>
      <c r="G18" s="66"/>
      <c r="H18" s="66"/>
      <c r="I18" s="453"/>
      <c r="L18" s="19"/>
      <c r="M18" s="20"/>
    </row>
    <row r="19" spans="1:23" x14ac:dyDescent="0.25">
      <c r="A19" s="668"/>
      <c r="B19" s="9" t="s">
        <v>61</v>
      </c>
      <c r="C19" s="62">
        <f t="shared" si="0"/>
        <v>2450000</v>
      </c>
      <c r="D19" s="124"/>
      <c r="E19" s="124"/>
      <c r="F19" s="66"/>
      <c r="G19" s="66">
        <v>2450000</v>
      </c>
      <c r="H19" s="66">
        <v>0</v>
      </c>
      <c r="I19" s="453" t="s">
        <v>274</v>
      </c>
      <c r="L19" s="19"/>
      <c r="M19" s="20"/>
    </row>
    <row r="20" spans="1:23" x14ac:dyDescent="0.25">
      <c r="B20" s="61" t="s">
        <v>156</v>
      </c>
      <c r="C20" s="62">
        <f>SUM(D20:H20)</f>
        <v>335000</v>
      </c>
      <c r="D20" s="124"/>
      <c r="E20" s="124"/>
      <c r="F20" s="126"/>
      <c r="G20" s="126">
        <v>335000</v>
      </c>
      <c r="H20" s="126">
        <v>0</v>
      </c>
      <c r="I20" s="453" t="s">
        <v>274</v>
      </c>
      <c r="O20" s="19"/>
      <c r="P20" s="20"/>
    </row>
    <row r="21" spans="1:23" x14ac:dyDescent="0.25">
      <c r="B21" s="61" t="s">
        <v>161</v>
      </c>
      <c r="C21" s="62">
        <f>SUM(D21:H21)</f>
        <v>0</v>
      </c>
      <c r="D21" s="124"/>
      <c r="E21" s="124">
        <v>824000</v>
      </c>
      <c r="F21" s="434"/>
      <c r="G21" s="434"/>
      <c r="H21" s="434">
        <v>-824000</v>
      </c>
      <c r="O21" s="19"/>
      <c r="P21" s="20"/>
    </row>
    <row r="22" spans="1:23" x14ac:dyDescent="0.25">
      <c r="B22" s="61" t="s">
        <v>28</v>
      </c>
      <c r="C22" s="62">
        <f>SUM(D22:H22)</f>
        <v>0</v>
      </c>
      <c r="D22" s="124"/>
      <c r="E22" s="124"/>
      <c r="F22" s="126"/>
      <c r="G22" s="126"/>
      <c r="H22" s="126"/>
      <c r="O22" s="19"/>
      <c r="P22" s="20"/>
    </row>
    <row r="23" spans="1:23" x14ac:dyDescent="0.25">
      <c r="B23" s="10" t="s">
        <v>29</v>
      </c>
      <c r="C23" s="5">
        <f t="shared" ref="C23:H23" si="1">SUM(C11:C22)</f>
        <v>54569057</v>
      </c>
      <c r="D23" s="5">
        <f>SUM(D11:D22)</f>
        <v>19446594</v>
      </c>
      <c r="E23" s="5">
        <f t="shared" si="1"/>
        <v>6514670</v>
      </c>
      <c r="F23" s="5">
        <f t="shared" si="1"/>
        <v>28255764</v>
      </c>
      <c r="G23" s="5">
        <f t="shared" si="1"/>
        <v>352102</v>
      </c>
      <c r="H23" s="5">
        <f t="shared" si="1"/>
        <v>-73</v>
      </c>
      <c r="I23" s="13"/>
      <c r="O23" s="19"/>
      <c r="P23" s="20"/>
    </row>
    <row r="24" spans="1:23" x14ac:dyDescent="0.25">
      <c r="C24" s="459"/>
      <c r="D24" s="459"/>
      <c r="E24" s="459"/>
      <c r="F24" s="459"/>
      <c r="G24" s="459"/>
      <c r="H24" s="459"/>
      <c r="I24" s="121"/>
      <c r="J24" s="21"/>
      <c r="O24" s="19"/>
      <c r="P24" s="20"/>
    </row>
    <row r="25" spans="1:23" x14ac:dyDescent="0.25">
      <c r="B25" s="546" t="s">
        <v>30</v>
      </c>
      <c r="C25" s="547">
        <f>+C23-C11</f>
        <v>3968744.0000000298</v>
      </c>
      <c r="D25" s="547">
        <f>+D23-D9</f>
        <v>2529896.0000000149</v>
      </c>
      <c r="E25" s="547">
        <f t="shared" ref="E25:G25" si="2">+E23-E9</f>
        <v>-867316.99999999907</v>
      </c>
      <c r="F25" s="547">
        <f t="shared" si="2"/>
        <v>2464764</v>
      </c>
      <c r="G25" s="547">
        <f t="shared" si="2"/>
        <v>-158525.9999999851</v>
      </c>
      <c r="H25" s="547">
        <f t="shared" ref="H25" si="3">+H23-H11</f>
        <v>-1009000</v>
      </c>
      <c r="I25" s="13" t="s">
        <v>379</v>
      </c>
      <c r="O25" s="19"/>
      <c r="P25" s="20"/>
    </row>
    <row r="26" spans="1:23" x14ac:dyDescent="0.25">
      <c r="B26" s="546" t="s">
        <v>31</v>
      </c>
      <c r="C26" s="548">
        <f>(C25)/C11</f>
        <v>7.8433190719591636E-2</v>
      </c>
      <c r="D26" s="548">
        <f t="shared" ref="D26:G26" si="4">(D25)/D11</f>
        <v>0.14955022546362282</v>
      </c>
      <c r="E26" s="548">
        <f t="shared" si="4"/>
        <v>-0.13609113989198268</v>
      </c>
      <c r="F26" s="548">
        <f t="shared" si="4"/>
        <v>9.5566825636850067E-2</v>
      </c>
      <c r="G26" s="548">
        <f t="shared" si="4"/>
        <v>-0.31045301080236437</v>
      </c>
      <c r="H26" s="548"/>
      <c r="O26" s="19"/>
      <c r="P26" s="20"/>
    </row>
    <row r="27" spans="1:23" x14ac:dyDescent="0.25">
      <c r="B27" s="83"/>
      <c r="C27" s="83"/>
      <c r="D27" s="83"/>
      <c r="E27" s="38"/>
      <c r="F27" s="38"/>
      <c r="G27" s="38"/>
      <c r="H27" s="38"/>
      <c r="O27" s="19"/>
      <c r="P27" s="20"/>
    </row>
    <row r="28" spans="1:23" x14ac:dyDescent="0.25">
      <c r="B28" s="26" t="s">
        <v>32</v>
      </c>
      <c r="C28" s="43" t="e">
        <f>#REF!</f>
        <v>#REF!</v>
      </c>
      <c r="D28" s="38"/>
      <c r="E28" s="38"/>
      <c r="F28" s="38"/>
      <c r="G28" s="38"/>
      <c r="H28" s="38"/>
      <c r="O28" s="19"/>
      <c r="P28" s="20"/>
    </row>
    <row r="29" spans="1:23" ht="30" x14ac:dyDescent="0.25">
      <c r="B29" s="84" t="s">
        <v>33</v>
      </c>
      <c r="C29" s="85" t="e">
        <f>C23-C28</f>
        <v>#REF!</v>
      </c>
      <c r="D29" s="70"/>
      <c r="E29" s="70"/>
      <c r="H29" s="121">
        <f>SUM(C13:C20)</f>
        <v>-2134959.9999999693</v>
      </c>
      <c r="I29" s="128" t="s">
        <v>275</v>
      </c>
      <c r="J29" s="128"/>
      <c r="K29" s="454"/>
      <c r="L29" s="454"/>
      <c r="M29" s="13"/>
      <c r="N29" s="21"/>
      <c r="V29" s="19"/>
      <c r="W29" s="20"/>
    </row>
    <row r="30" spans="1:23" x14ac:dyDescent="0.25">
      <c r="B30" s="83"/>
      <c r="C30" s="123"/>
      <c r="D30" s="14"/>
      <c r="E30" s="14"/>
      <c r="H30" s="82">
        <f>+'INCOME STATEMENT 0% INCR HIDE'!K13</f>
        <v>-2135553.9367379099</v>
      </c>
      <c r="I30" s="128" t="s">
        <v>377</v>
      </c>
      <c r="J30" s="128"/>
      <c r="K30" s="454"/>
      <c r="L30" s="454"/>
      <c r="M30" s="13"/>
      <c r="N30" s="21"/>
      <c r="V30" s="19"/>
      <c r="W30" s="20"/>
    </row>
    <row r="31" spans="1:23" x14ac:dyDescent="0.25">
      <c r="B31" s="26" t="s">
        <v>34</v>
      </c>
      <c r="C31" s="43" t="e">
        <f>C29-C11</f>
        <v>#REF!</v>
      </c>
      <c r="D31" s="14"/>
      <c r="E31" s="14"/>
      <c r="H31" s="538"/>
      <c r="O31" s="19"/>
      <c r="P31" s="20"/>
    </row>
    <row r="32" spans="1:23" x14ac:dyDescent="0.25">
      <c r="B32" s="33" t="s">
        <v>35</v>
      </c>
      <c r="C32" s="34" t="e">
        <f>(C31)/C11</f>
        <v>#REF!</v>
      </c>
      <c r="D32" s="14"/>
      <c r="E32" s="14"/>
      <c r="O32" s="19"/>
      <c r="P32" s="20"/>
    </row>
    <row r="33" spans="2:23" x14ac:dyDescent="0.25">
      <c r="B33" s="83"/>
      <c r="C33" s="122"/>
      <c r="D33" s="38"/>
      <c r="E33" s="38"/>
      <c r="F33" s="38"/>
      <c r="G33" s="38"/>
      <c r="H33" s="38"/>
      <c r="O33" s="19"/>
      <c r="P33" s="20"/>
    </row>
    <row r="34" spans="2:23" ht="28.15" customHeight="1" x14ac:dyDescent="0.3">
      <c r="B34" s="67" t="s">
        <v>36</v>
      </c>
      <c r="C34" s="3"/>
      <c r="D34" s="14"/>
      <c r="E34" s="14"/>
      <c r="V34" s="19"/>
      <c r="W34" s="20"/>
    </row>
    <row r="35" spans="2:23" ht="18.75" x14ac:dyDescent="0.3">
      <c r="B35" s="67"/>
      <c r="C35" s="3"/>
      <c r="D35" s="14"/>
      <c r="E35" s="14"/>
      <c r="V35" s="19"/>
      <c r="W35" s="20"/>
    </row>
    <row r="36" spans="2:23" s="60" customFormat="1" x14ac:dyDescent="0.25">
      <c r="B36" s="69" t="s">
        <v>37</v>
      </c>
      <c r="C36" s="69" t="s">
        <v>38</v>
      </c>
      <c r="D36" s="69" t="s">
        <v>39</v>
      </c>
      <c r="E36" s="30"/>
      <c r="V36" s="70"/>
      <c r="W36" s="71"/>
    </row>
    <row r="37" spans="2:23" x14ac:dyDescent="0.25">
      <c r="B37" s="4" t="s">
        <v>40</v>
      </c>
      <c r="C37" s="62">
        <v>51668117</v>
      </c>
      <c r="D37" s="6"/>
      <c r="E37" s="38"/>
      <c r="V37" s="19"/>
      <c r="W37" s="20"/>
    </row>
    <row r="38" spans="2:23" x14ac:dyDescent="0.25">
      <c r="B38" s="7" t="s">
        <v>41</v>
      </c>
      <c r="C38" s="124">
        <v>796000</v>
      </c>
      <c r="D38" s="8">
        <f>+C38/C$37</f>
        <v>1.5406019151036605E-2</v>
      </c>
      <c r="E38" s="140" t="s">
        <v>163</v>
      </c>
      <c r="H38" t="s">
        <v>164</v>
      </c>
      <c r="V38" s="19"/>
    </row>
    <row r="39" spans="2:23" x14ac:dyDescent="0.25">
      <c r="B39" s="9" t="s">
        <v>42</v>
      </c>
      <c r="C39" s="145" t="e">
        <f>+#REF!</f>
        <v>#REF!</v>
      </c>
      <c r="D39" s="8" t="e">
        <f t="shared" ref="D39:D51" si="5">+C39/C$37</f>
        <v>#REF!</v>
      </c>
      <c r="E39" s="113" t="s">
        <v>151</v>
      </c>
      <c r="V39" s="19"/>
    </row>
    <row r="40" spans="2:23" x14ac:dyDescent="0.25">
      <c r="B40" s="9" t="s">
        <v>43</v>
      </c>
      <c r="C40" s="124"/>
      <c r="D40" s="8">
        <f t="shared" si="5"/>
        <v>0</v>
      </c>
      <c r="E40" s="31"/>
      <c r="V40" s="19"/>
    </row>
    <row r="41" spans="2:23" x14ac:dyDescent="0.25">
      <c r="B41" s="9" t="s">
        <v>44</v>
      </c>
      <c r="C41" s="124" t="e">
        <f>451282-#REF!</f>
        <v>#REF!</v>
      </c>
      <c r="D41" s="8" t="e">
        <f t="shared" si="5"/>
        <v>#REF!</v>
      </c>
      <c r="E41" s="31"/>
      <c r="V41" s="19"/>
    </row>
    <row r="42" spans="2:23" x14ac:dyDescent="0.25">
      <c r="B42" s="9" t="s">
        <v>45</v>
      </c>
      <c r="C42" s="124">
        <v>921189</v>
      </c>
      <c r="D42" s="8">
        <f t="shared" si="5"/>
        <v>1.7828964039854598E-2</v>
      </c>
      <c r="E42" s="31"/>
      <c r="F42" s="146"/>
      <c r="G42" s="146"/>
      <c r="V42" s="19"/>
    </row>
    <row r="43" spans="2:23" x14ac:dyDescent="0.25">
      <c r="B43" s="9" t="s">
        <v>46</v>
      </c>
      <c r="C43" s="124">
        <v>355000</v>
      </c>
      <c r="D43" s="8">
        <f t="shared" si="5"/>
        <v>6.8707748726356717E-3</v>
      </c>
      <c r="E43" s="31"/>
      <c r="F43" s="146"/>
      <c r="G43" s="146"/>
      <c r="V43" s="19"/>
    </row>
    <row r="44" spans="2:23" x14ac:dyDescent="0.25">
      <c r="B44" s="9" t="s">
        <v>47</v>
      </c>
      <c r="C44" s="124"/>
      <c r="D44" s="8">
        <f t="shared" si="5"/>
        <v>0</v>
      </c>
      <c r="E44" s="31"/>
      <c r="F44" s="146"/>
      <c r="G44" s="146"/>
    </row>
    <row r="45" spans="2:23" x14ac:dyDescent="0.25">
      <c r="B45" s="9" t="s">
        <v>48</v>
      </c>
      <c r="C45" s="124">
        <v>-242817</v>
      </c>
      <c r="D45" s="8">
        <f t="shared" si="5"/>
        <v>-4.6995519499965516E-3</v>
      </c>
      <c r="E45" s="31"/>
      <c r="F45" s="146"/>
      <c r="G45" s="146"/>
    </row>
    <row r="46" spans="2:23" x14ac:dyDescent="0.25">
      <c r="B46" s="9" t="s">
        <v>49</v>
      </c>
      <c r="C46" s="124"/>
      <c r="D46" s="8">
        <f>+C46/C$37</f>
        <v>0</v>
      </c>
      <c r="E46" s="55"/>
      <c r="F46" s="146"/>
      <c r="G46" s="146"/>
    </row>
    <row r="47" spans="2:23" x14ac:dyDescent="0.25">
      <c r="B47" s="61" t="s">
        <v>165</v>
      </c>
      <c r="C47" s="124">
        <v>-638793</v>
      </c>
      <c r="D47" s="8">
        <f t="shared" ref="D47:D48" si="6">+C47/C$37</f>
        <v>-1.2363388431593124E-2</v>
      </c>
      <c r="E47" s="31"/>
      <c r="F47" s="146"/>
      <c r="G47" s="146"/>
    </row>
    <row r="48" spans="2:23" x14ac:dyDescent="0.25">
      <c r="B48" s="61" t="s">
        <v>162</v>
      </c>
      <c r="C48" s="124" t="e">
        <f>451282-#REF!</f>
        <v>#REF!</v>
      </c>
      <c r="D48" s="8" t="e">
        <f t="shared" si="6"/>
        <v>#REF!</v>
      </c>
      <c r="E48" s="31"/>
      <c r="F48" s="146"/>
      <c r="G48" s="146"/>
    </row>
    <row r="49" spans="2:23" x14ac:dyDescent="0.25">
      <c r="B49" s="61" t="s">
        <v>166</v>
      </c>
      <c r="C49" s="124">
        <v>-39204</v>
      </c>
      <c r="D49" s="8">
        <f t="shared" si="5"/>
        <v>-7.5876579748396873E-4</v>
      </c>
      <c r="E49" s="31"/>
    </row>
    <row r="50" spans="2:23" x14ac:dyDescent="0.25">
      <c r="B50" s="61" t="s">
        <v>28</v>
      </c>
      <c r="C50" s="124" t="e">
        <f>55043929-SUM(C37:C49)</f>
        <v>#REF!</v>
      </c>
      <c r="D50" s="8" t="e">
        <f t="shared" si="5"/>
        <v>#REF!</v>
      </c>
      <c r="E50" s="31"/>
    </row>
    <row r="51" spans="2:23" x14ac:dyDescent="0.25">
      <c r="B51" s="61" t="s">
        <v>50</v>
      </c>
      <c r="C51" s="124"/>
      <c r="D51" s="8">
        <f t="shared" si="5"/>
        <v>0</v>
      </c>
      <c r="E51" s="31"/>
    </row>
    <row r="52" spans="2:23" x14ac:dyDescent="0.25">
      <c r="B52" s="10" t="s">
        <v>51</v>
      </c>
      <c r="C52" s="11" t="e">
        <f>SUM(C37:C51)</f>
        <v>#REF!</v>
      </c>
      <c r="D52" s="12" t="e">
        <f>SUM(D38:D51)</f>
        <v>#REF!</v>
      </c>
      <c r="E52" s="141">
        <v>55043929.297434561</v>
      </c>
      <c r="F52" s="142" t="e">
        <f>+E52-C52</f>
        <v>#REF!</v>
      </c>
    </row>
    <row r="53" spans="2:23" x14ac:dyDescent="0.25">
      <c r="B53" s="58"/>
      <c r="C53" s="59"/>
      <c r="D53" s="55"/>
      <c r="E53" s="55"/>
    </row>
    <row r="54" spans="2:23" x14ac:dyDescent="0.25">
      <c r="B54" s="26" t="s">
        <v>30</v>
      </c>
      <c r="C54" s="43" t="e">
        <f>+C52-C37</f>
        <v>#REF!</v>
      </c>
      <c r="D54" s="55"/>
      <c r="E54" s="55"/>
    </row>
    <row r="55" spans="2:23" x14ac:dyDescent="0.25">
      <c r="B55" s="33" t="s">
        <v>31</v>
      </c>
      <c r="C55" s="34" t="e">
        <f>(C54)/C37</f>
        <v>#REF!</v>
      </c>
      <c r="D55" s="55"/>
      <c r="E55" s="55"/>
    </row>
    <row r="56" spans="2:23" x14ac:dyDescent="0.25">
      <c r="B56" s="83"/>
      <c r="C56" s="38"/>
      <c r="D56" s="38"/>
      <c r="E56" s="38"/>
      <c r="F56" s="38"/>
      <c r="G56" s="38"/>
      <c r="H56" s="38"/>
      <c r="O56" s="19"/>
      <c r="P56" s="20"/>
    </row>
    <row r="57" spans="2:23" x14ac:dyDescent="0.25">
      <c r="B57" s="26" t="s">
        <v>32</v>
      </c>
      <c r="C57" s="43" t="e">
        <f>#REF!</f>
        <v>#REF!</v>
      </c>
      <c r="D57" s="38"/>
      <c r="E57" s="38"/>
      <c r="F57" s="38"/>
      <c r="G57" s="38"/>
      <c r="H57" s="38"/>
      <c r="O57" s="19"/>
      <c r="P57" s="20"/>
    </row>
    <row r="58" spans="2:23" ht="30" x14ac:dyDescent="0.25">
      <c r="B58" s="84" t="s">
        <v>33</v>
      </c>
      <c r="C58" s="85" t="e">
        <f>C52-C57</f>
        <v>#REF!</v>
      </c>
      <c r="D58" s="14"/>
      <c r="E58" s="14"/>
      <c r="K58" s="20"/>
      <c r="L58" s="20"/>
      <c r="M58" s="13"/>
      <c r="N58" s="21"/>
      <c r="V58" s="19"/>
      <c r="W58" s="20"/>
    </row>
    <row r="59" spans="2:23" x14ac:dyDescent="0.25">
      <c r="B59" s="83"/>
      <c r="C59" s="38"/>
      <c r="D59" s="14"/>
      <c r="E59" s="14"/>
      <c r="K59" s="20"/>
      <c r="L59" s="20"/>
      <c r="M59" s="13"/>
      <c r="N59" s="21"/>
      <c r="V59" s="19"/>
      <c r="W59" s="20"/>
    </row>
    <row r="60" spans="2:23" x14ac:dyDescent="0.25">
      <c r="B60" s="26" t="s">
        <v>34</v>
      </c>
      <c r="C60" s="43" t="e">
        <f>C58-C37</f>
        <v>#REF!</v>
      </c>
      <c r="D60" s="14"/>
      <c r="E60" s="14"/>
      <c r="O60" s="19"/>
      <c r="P60" s="20"/>
    </row>
    <row r="61" spans="2:23" x14ac:dyDescent="0.25">
      <c r="B61" s="33" t="s">
        <v>35</v>
      </c>
      <c r="C61" s="432" t="e">
        <f>(C60)/C37</f>
        <v>#REF!</v>
      </c>
      <c r="D61" s="14"/>
      <c r="E61" s="14"/>
      <c r="O61" s="19"/>
      <c r="P61" s="20"/>
    </row>
    <row r="62" spans="2:23" x14ac:dyDescent="0.25">
      <c r="B62" s="83"/>
      <c r="C62" s="38"/>
      <c r="D62" s="38"/>
      <c r="E62" s="38"/>
      <c r="F62" s="38"/>
      <c r="G62" s="38"/>
      <c r="H62" s="38"/>
      <c r="O62" s="19"/>
      <c r="P62" s="20"/>
    </row>
    <row r="64" spans="2:23" ht="18.75" x14ac:dyDescent="0.3">
      <c r="B64" s="669" t="s">
        <v>52</v>
      </c>
      <c r="C64" s="670"/>
      <c r="D64" s="670"/>
      <c r="E64" s="670"/>
      <c r="F64" s="670"/>
      <c r="G64" s="670"/>
      <c r="H64" s="670"/>
      <c r="I64" s="670"/>
      <c r="J64" s="670"/>
      <c r="K64" s="670"/>
      <c r="L64" s="670"/>
      <c r="M64" s="670"/>
      <c r="N64" s="670"/>
      <c r="O64" s="671"/>
      <c r="V64" s="19"/>
      <c r="W64" s="20"/>
    </row>
    <row r="65" spans="1:13" x14ac:dyDescent="0.25">
      <c r="B65" s="16"/>
    </row>
    <row r="66" spans="1:13" ht="18.75" x14ac:dyDescent="0.3">
      <c r="B66" s="67" t="s">
        <v>53</v>
      </c>
      <c r="C66" s="3"/>
    </row>
    <row r="67" spans="1:13" ht="18.75" x14ac:dyDescent="0.3">
      <c r="B67" s="67"/>
      <c r="C67" s="3"/>
    </row>
    <row r="68" spans="1:13" ht="18.75" x14ac:dyDescent="0.3">
      <c r="B68" s="67" t="s">
        <v>54</v>
      </c>
      <c r="C68" s="147" t="s">
        <v>55</v>
      </c>
    </row>
    <row r="69" spans="1:13" s="60" customFormat="1" ht="30" x14ac:dyDescent="0.25">
      <c r="B69" s="68" t="s">
        <v>17</v>
      </c>
      <c r="C69" s="68" t="s">
        <v>18</v>
      </c>
      <c r="D69" s="68" t="s">
        <v>19</v>
      </c>
      <c r="E69" s="68" t="s">
        <v>20</v>
      </c>
      <c r="F69" s="68" t="s">
        <v>21</v>
      </c>
      <c r="G69" s="68" t="s">
        <v>131</v>
      </c>
      <c r="H69" s="68" t="s">
        <v>150</v>
      </c>
    </row>
    <row r="70" spans="1:13" x14ac:dyDescent="0.25">
      <c r="B70" s="4" t="s">
        <v>56</v>
      </c>
      <c r="C70" s="417">
        <f>SUM(D70:H70)</f>
        <v>49288912</v>
      </c>
      <c r="D70" s="457">
        <v>17725000</v>
      </c>
      <c r="E70" s="417">
        <v>5047000</v>
      </c>
      <c r="F70" s="417">
        <f>9773000+15663000</f>
        <v>25436000</v>
      </c>
      <c r="G70" s="417">
        <f>429119-172207</f>
        <v>256912</v>
      </c>
      <c r="H70" s="62">
        <v>824000</v>
      </c>
      <c r="I70" s="455">
        <v>45212645</v>
      </c>
      <c r="J70" s="121">
        <f>+I70-C70</f>
        <v>-4076267</v>
      </c>
    </row>
    <row r="71" spans="1:13" ht="14.45" customHeight="1" x14ac:dyDescent="0.25">
      <c r="A71" s="682"/>
      <c r="B71" s="7" t="s">
        <v>57</v>
      </c>
      <c r="C71" s="62">
        <f>SUM(D71:H71)</f>
        <v>5993000</v>
      </c>
      <c r="D71" s="127">
        <v>2057000</v>
      </c>
      <c r="E71" s="116">
        <v>610000</v>
      </c>
      <c r="F71" s="117">
        <v>2877000</v>
      </c>
      <c r="G71" s="117">
        <v>449000</v>
      </c>
      <c r="H71" s="117"/>
      <c r="I71" s="128" t="s">
        <v>157</v>
      </c>
      <c r="L71" s="19"/>
      <c r="M71" s="20"/>
    </row>
    <row r="72" spans="1:13" x14ac:dyDescent="0.25">
      <c r="A72" s="682"/>
      <c r="B72" s="7" t="s">
        <v>58</v>
      </c>
      <c r="C72" s="62">
        <f>SUM(D72:H72)</f>
        <v>0</v>
      </c>
      <c r="D72" s="115"/>
      <c r="E72" s="116"/>
      <c r="F72" s="117"/>
      <c r="G72" s="117"/>
      <c r="H72" s="117"/>
      <c r="L72" s="19"/>
      <c r="M72" s="20"/>
    </row>
    <row r="73" spans="1:13" x14ac:dyDescent="0.25">
      <c r="A73" s="682"/>
      <c r="B73" s="7" t="s">
        <v>59</v>
      </c>
      <c r="C73" s="62">
        <f>SUM(D73:H73)</f>
        <v>-360912</v>
      </c>
      <c r="D73" s="115">
        <f>19446000-19782000-2000</f>
        <v>-338000</v>
      </c>
      <c r="E73" s="116">
        <f>6515000-6481000</f>
        <v>34000</v>
      </c>
      <c r="F73" s="117">
        <f>28256000-28313000</f>
        <v>-57000</v>
      </c>
      <c r="G73" s="117">
        <f>352000-351912</f>
        <v>88</v>
      </c>
      <c r="H73" s="117"/>
      <c r="I73" s="128" t="s">
        <v>159</v>
      </c>
      <c r="L73" s="19"/>
      <c r="M73" s="20"/>
    </row>
    <row r="74" spans="1:13" x14ac:dyDescent="0.25">
      <c r="A74" s="682"/>
      <c r="B74" s="7" t="s">
        <v>60</v>
      </c>
      <c r="C74" s="62">
        <f t="shared" ref="C74:C81" si="7">SUM(D74:H74)</f>
        <v>0</v>
      </c>
      <c r="D74" s="115"/>
      <c r="E74" s="116"/>
      <c r="F74" s="117"/>
      <c r="G74" s="117"/>
      <c r="H74" s="117"/>
      <c r="L74" s="19"/>
      <c r="M74" s="20"/>
    </row>
    <row r="75" spans="1:13" x14ac:dyDescent="0.25">
      <c r="B75" s="9" t="s">
        <v>25</v>
      </c>
      <c r="C75" s="62">
        <f t="shared" si="7"/>
        <v>0</v>
      </c>
      <c r="D75" s="115"/>
      <c r="E75" s="116"/>
      <c r="F75" s="118"/>
      <c r="G75" s="118"/>
      <c r="H75" s="118"/>
      <c r="L75" s="19"/>
      <c r="M75" s="20"/>
    </row>
    <row r="76" spans="1:13" x14ac:dyDescent="0.25">
      <c r="B76" s="9" t="s">
        <v>26</v>
      </c>
      <c r="C76" s="62">
        <f t="shared" si="7"/>
        <v>0</v>
      </c>
      <c r="D76" s="115"/>
      <c r="E76" s="116"/>
      <c r="F76" s="117"/>
      <c r="G76" s="117"/>
      <c r="H76" s="117"/>
      <c r="L76" s="19"/>
      <c r="M76" s="20"/>
    </row>
    <row r="77" spans="1:13" x14ac:dyDescent="0.25">
      <c r="B77" s="9" t="s">
        <v>27</v>
      </c>
      <c r="C77" s="62">
        <f t="shared" si="7"/>
        <v>0</v>
      </c>
      <c r="D77" s="115"/>
      <c r="E77" s="116"/>
      <c r="F77" s="117"/>
      <c r="G77" s="117"/>
      <c r="H77" s="117"/>
      <c r="L77" s="19"/>
      <c r="M77" s="20"/>
    </row>
    <row r="78" spans="1:13" x14ac:dyDescent="0.25">
      <c r="B78" s="9" t="s">
        <v>61</v>
      </c>
      <c r="C78" s="62">
        <f t="shared" si="7"/>
        <v>-354000</v>
      </c>
      <c r="D78" s="115"/>
      <c r="E78" s="116"/>
      <c r="F78" s="117"/>
      <c r="G78" s="117">
        <v>-354000</v>
      </c>
      <c r="H78" s="117"/>
      <c r="I78" s="128" t="s">
        <v>158</v>
      </c>
      <c r="L78" s="19"/>
      <c r="M78" s="20"/>
    </row>
    <row r="79" spans="1:13" x14ac:dyDescent="0.25">
      <c r="B79" s="61" t="s">
        <v>28</v>
      </c>
      <c r="C79" s="62">
        <f t="shared" si="7"/>
        <v>0</v>
      </c>
      <c r="D79" s="115"/>
      <c r="E79" s="116">
        <v>824000</v>
      </c>
      <c r="F79" s="118"/>
      <c r="G79" s="118"/>
      <c r="H79" s="118">
        <v>-824000</v>
      </c>
      <c r="L79" s="19"/>
      <c r="M79" s="20"/>
    </row>
    <row r="80" spans="1:13" x14ac:dyDescent="0.25">
      <c r="B80" s="61" t="s">
        <v>28</v>
      </c>
      <c r="C80" s="62">
        <f t="shared" si="7"/>
        <v>0</v>
      </c>
      <c r="D80" s="115"/>
      <c r="E80" s="116"/>
      <c r="F80" s="118"/>
      <c r="G80" s="118"/>
      <c r="H80" s="118"/>
      <c r="L80" s="19"/>
      <c r="M80" s="20"/>
    </row>
    <row r="81" spans="2:23" x14ac:dyDescent="0.25">
      <c r="B81" s="61" t="s">
        <v>28</v>
      </c>
      <c r="C81" s="62">
        <f t="shared" si="7"/>
        <v>0</v>
      </c>
      <c r="D81" s="63"/>
      <c r="E81" s="64"/>
      <c r="F81" s="65"/>
      <c r="G81" s="65"/>
      <c r="H81" s="65"/>
      <c r="L81" s="19"/>
      <c r="M81" s="20"/>
    </row>
    <row r="82" spans="2:23" x14ac:dyDescent="0.25">
      <c r="B82" s="10" t="s">
        <v>29</v>
      </c>
      <c r="C82" s="5">
        <f t="shared" ref="C82:H82" si="8">SUM(C70:C81)</f>
        <v>54567000</v>
      </c>
      <c r="D82" s="32">
        <f t="shared" si="8"/>
        <v>19444000</v>
      </c>
      <c r="E82" s="32">
        <f t="shared" si="8"/>
        <v>6515000</v>
      </c>
      <c r="F82" s="32">
        <f t="shared" si="8"/>
        <v>28256000</v>
      </c>
      <c r="G82" s="32">
        <f t="shared" si="8"/>
        <v>352000</v>
      </c>
      <c r="H82" s="32">
        <f t="shared" si="8"/>
        <v>0</v>
      </c>
      <c r="L82" s="19"/>
      <c r="M82" s="20"/>
    </row>
    <row r="83" spans="2:23" x14ac:dyDescent="0.25">
      <c r="L83" s="19"/>
      <c r="M83" s="20"/>
    </row>
    <row r="84" spans="2:23" x14ac:dyDescent="0.25">
      <c r="B84" s="26" t="s">
        <v>62</v>
      </c>
      <c r="C84" s="43">
        <f>+C82-C70</f>
        <v>5278088</v>
      </c>
      <c r="D84" s="43">
        <f t="shared" ref="D84:E84" si="9">+D82-D70</f>
        <v>1719000</v>
      </c>
      <c r="E84" s="43">
        <f t="shared" si="9"/>
        <v>1468000</v>
      </c>
      <c r="F84" s="17">
        <f>+F82-F70</f>
        <v>2820000</v>
      </c>
      <c r="G84" s="17">
        <f>+G82-G70</f>
        <v>95088</v>
      </c>
      <c r="H84" s="17">
        <f>+H82-H70</f>
        <v>-824000</v>
      </c>
      <c r="L84" s="19"/>
      <c r="M84" s="20"/>
    </row>
    <row r="85" spans="2:23" x14ac:dyDescent="0.25">
      <c r="B85" s="33" t="s">
        <v>63</v>
      </c>
      <c r="C85" s="34">
        <f>(C84)/C70</f>
        <v>0.10708469280068507</v>
      </c>
      <c r="D85" s="34">
        <f t="shared" ref="D85:H85" si="10">(D84)/D70</f>
        <v>9.6981664315937938E-2</v>
      </c>
      <c r="E85" s="34">
        <f t="shared" si="10"/>
        <v>0.2908658609074698</v>
      </c>
      <c r="F85" s="34">
        <f t="shared" si="10"/>
        <v>0.11086648844157887</v>
      </c>
      <c r="G85" s="34">
        <v>0</v>
      </c>
      <c r="H85" s="34">
        <f t="shared" si="10"/>
        <v>-1</v>
      </c>
      <c r="L85" s="19"/>
      <c r="M85" s="20"/>
    </row>
    <row r="86" spans="2:23" x14ac:dyDescent="0.25">
      <c r="B86" s="83"/>
      <c r="C86" s="456">
        <f>+C82/I70</f>
        <v>1.2068968758629361</v>
      </c>
      <c r="D86" s="14"/>
      <c r="E86" s="14"/>
      <c r="K86" s="20"/>
      <c r="L86" s="20"/>
      <c r="M86" s="13"/>
      <c r="N86" s="21"/>
      <c r="V86" s="19"/>
      <c r="W86" s="20"/>
    </row>
    <row r="87" spans="2:23" x14ac:dyDescent="0.25">
      <c r="B87" s="26" t="s">
        <v>64</v>
      </c>
      <c r="C87" s="43" t="e">
        <f>(C82-#REF!)-('Bud to Bud Sum by Payer HIDE'!C70-#REF!)</f>
        <v>#REF!</v>
      </c>
      <c r="D87" s="14"/>
      <c r="E87" s="14"/>
      <c r="O87" s="19"/>
      <c r="P87" s="20"/>
    </row>
    <row r="88" spans="2:23" x14ac:dyDescent="0.25">
      <c r="B88" s="33" t="s">
        <v>65</v>
      </c>
      <c r="C88" s="34" t="e">
        <f>(C87)/(C70-#REF!)</f>
        <v>#REF!</v>
      </c>
      <c r="D88" s="14"/>
      <c r="E88" s="14"/>
      <c r="O88" s="19"/>
      <c r="P88" s="20"/>
    </row>
    <row r="89" spans="2:23" x14ac:dyDescent="0.25">
      <c r="B89" s="83"/>
      <c r="C89" s="38"/>
      <c r="D89" s="38"/>
      <c r="E89" s="38"/>
      <c r="F89" s="38"/>
      <c r="G89" s="38"/>
      <c r="H89" s="38"/>
      <c r="O89" s="19"/>
      <c r="P89" s="20"/>
    </row>
    <row r="90" spans="2:23" ht="19.899999999999999" customHeight="1" x14ac:dyDescent="0.3">
      <c r="B90" s="543" t="s">
        <v>66</v>
      </c>
      <c r="C90" s="147"/>
      <c r="D90" s="544"/>
      <c r="E90" s="544"/>
      <c r="V90" s="19"/>
      <c r="W90" s="20"/>
    </row>
    <row r="91" spans="2:23" ht="18.75" x14ac:dyDescent="0.3">
      <c r="B91" s="543"/>
      <c r="C91" s="147"/>
      <c r="D91" s="544"/>
      <c r="E91" s="544"/>
      <c r="V91" s="19"/>
      <c r="W91" s="20"/>
    </row>
    <row r="92" spans="2:23" x14ac:dyDescent="0.25">
      <c r="B92" s="69" t="s">
        <v>37</v>
      </c>
      <c r="C92" s="69" t="s">
        <v>38</v>
      </c>
      <c r="D92" s="69" t="s">
        <v>39</v>
      </c>
      <c r="E92" s="39"/>
      <c r="V92" s="19"/>
      <c r="W92" s="20"/>
    </row>
    <row r="93" spans="2:23" x14ac:dyDescent="0.25">
      <c r="B93" s="4" t="s">
        <v>56</v>
      </c>
      <c r="C93" s="62">
        <v>53595692.297142863</v>
      </c>
      <c r="D93" s="6"/>
      <c r="E93" s="38"/>
      <c r="V93" s="19"/>
      <c r="W93" s="20"/>
    </row>
    <row r="94" spans="2:23" x14ac:dyDescent="0.25">
      <c r="B94" s="7" t="s">
        <v>41</v>
      </c>
      <c r="C94" s="124">
        <v>586575</v>
      </c>
      <c r="D94" s="8">
        <f>+C94/C$37</f>
        <v>1.1352745833566956E-2</v>
      </c>
      <c r="E94" s="40"/>
      <c r="H94" t="s">
        <v>164</v>
      </c>
      <c r="V94" s="19"/>
    </row>
    <row r="95" spans="2:23" x14ac:dyDescent="0.25">
      <c r="B95" s="9" t="s">
        <v>42</v>
      </c>
      <c r="C95" s="124"/>
      <c r="D95" s="8">
        <f t="shared" ref="D95:D107" si="11">+C95/C$37</f>
        <v>0</v>
      </c>
      <c r="E95" s="40"/>
      <c r="V95" s="19"/>
    </row>
    <row r="96" spans="2:23" x14ac:dyDescent="0.25">
      <c r="B96" s="9" t="s">
        <v>43</v>
      </c>
      <c r="C96" s="124">
        <f>1678226-C94</f>
        <v>1091651</v>
      </c>
      <c r="D96" s="8">
        <f t="shared" si="11"/>
        <v>2.1128135945035504E-2</v>
      </c>
      <c r="E96" s="545" t="s">
        <v>380</v>
      </c>
      <c r="V96" s="19"/>
    </row>
    <row r="97" spans="2:22" x14ac:dyDescent="0.25">
      <c r="B97" s="9" t="s">
        <v>44</v>
      </c>
      <c r="C97" s="124">
        <v>512004</v>
      </c>
      <c r="D97" s="8">
        <f t="shared" si="11"/>
        <v>9.909476670109732E-3</v>
      </c>
      <c r="E97" s="40"/>
      <c r="V97" s="19"/>
    </row>
    <row r="98" spans="2:22" x14ac:dyDescent="0.25">
      <c r="B98" s="9" t="s">
        <v>45</v>
      </c>
      <c r="C98" s="124">
        <v>-375974.58857142879</v>
      </c>
      <c r="D98" s="8">
        <f t="shared" si="11"/>
        <v>-7.2767232560735431E-3</v>
      </c>
      <c r="E98" s="40"/>
      <c r="V98" s="19"/>
    </row>
    <row r="99" spans="2:22" x14ac:dyDescent="0.25">
      <c r="B99" s="9" t="s">
        <v>46</v>
      </c>
      <c r="C99" s="124">
        <v>-264000</v>
      </c>
      <c r="D99" s="8">
        <f t="shared" si="11"/>
        <v>-5.109533989791035E-3</v>
      </c>
      <c r="E99" s="40"/>
      <c r="V99" s="19"/>
    </row>
    <row r="100" spans="2:22" x14ac:dyDescent="0.25">
      <c r="B100" s="9" t="s">
        <v>47</v>
      </c>
      <c r="C100" s="124">
        <v>691790</v>
      </c>
      <c r="D100" s="8">
        <f t="shared" si="11"/>
        <v>1.3389108025748258E-2</v>
      </c>
      <c r="E100" s="40"/>
    </row>
    <row r="101" spans="2:22" x14ac:dyDescent="0.25">
      <c r="B101" s="9" t="s">
        <v>48</v>
      </c>
      <c r="C101" s="124">
        <v>56196</v>
      </c>
      <c r="D101" s="8">
        <f t="shared" si="11"/>
        <v>1.087633985190519E-3</v>
      </c>
      <c r="E101" s="40"/>
    </row>
    <row r="102" spans="2:22" x14ac:dyDescent="0.25">
      <c r="B102" s="9" t="s">
        <v>49</v>
      </c>
      <c r="C102" s="124"/>
      <c r="D102" s="8">
        <f t="shared" si="11"/>
        <v>0</v>
      </c>
      <c r="E102" s="40"/>
    </row>
    <row r="103" spans="2:22" x14ac:dyDescent="0.25">
      <c r="B103" s="61" t="s">
        <v>28</v>
      </c>
      <c r="C103" s="124"/>
      <c r="D103" s="8">
        <f t="shared" si="11"/>
        <v>0</v>
      </c>
      <c r="E103" s="40"/>
    </row>
    <row r="104" spans="2:22" x14ac:dyDescent="0.25">
      <c r="B104" s="61" t="s">
        <v>28</v>
      </c>
      <c r="C104" s="124"/>
      <c r="D104" s="8">
        <f t="shared" si="11"/>
        <v>0</v>
      </c>
      <c r="E104" s="40"/>
    </row>
    <row r="105" spans="2:22" x14ac:dyDescent="0.25">
      <c r="B105" s="61" t="s">
        <v>28</v>
      </c>
      <c r="C105" s="124"/>
      <c r="D105" s="8">
        <f t="shared" si="11"/>
        <v>0</v>
      </c>
      <c r="E105" s="40"/>
    </row>
    <row r="106" spans="2:22" x14ac:dyDescent="0.25">
      <c r="B106" s="61" t="s">
        <v>28</v>
      </c>
      <c r="C106" s="124" t="e">
        <f>+C109-SUM(C93:C105)</f>
        <v>#REF!</v>
      </c>
      <c r="D106" s="8" t="e">
        <f t="shared" si="11"/>
        <v>#REF!</v>
      </c>
      <c r="E106" s="40"/>
    </row>
    <row r="107" spans="2:22" x14ac:dyDescent="0.25">
      <c r="B107" s="61" t="s">
        <v>50</v>
      </c>
      <c r="C107" s="66"/>
      <c r="D107" s="8">
        <f t="shared" si="11"/>
        <v>0</v>
      </c>
      <c r="E107" s="40"/>
    </row>
    <row r="108" spans="2:22" x14ac:dyDescent="0.25">
      <c r="B108" s="10" t="s">
        <v>29</v>
      </c>
      <c r="C108" s="11" t="e">
        <f>SUM(C93:C107)</f>
        <v>#REF!</v>
      </c>
      <c r="D108" s="12" t="e">
        <f>SUM(D94:D107)</f>
        <v>#REF!</v>
      </c>
      <c r="E108" s="40"/>
    </row>
    <row r="109" spans="2:22" x14ac:dyDescent="0.25">
      <c r="C109" s="13" t="e">
        <f>+C52</f>
        <v>#REF!</v>
      </c>
      <c r="E109" s="36"/>
    </row>
    <row r="110" spans="2:22" x14ac:dyDescent="0.25">
      <c r="B110" s="26" t="s">
        <v>62</v>
      </c>
      <c r="C110" s="43" t="e">
        <f>+C108-C93</f>
        <v>#REF!</v>
      </c>
      <c r="E110" s="36"/>
    </row>
    <row r="111" spans="2:22" x14ac:dyDescent="0.25">
      <c r="B111" s="33" t="s">
        <v>63</v>
      </c>
      <c r="C111" s="34" t="e">
        <f>(C110)/C93</f>
        <v>#REF!</v>
      </c>
      <c r="E111" s="36"/>
    </row>
    <row r="112" spans="2:22" x14ac:dyDescent="0.25">
      <c r="B112" s="83"/>
      <c r="C112" s="38"/>
      <c r="D112" s="38"/>
      <c r="E112" s="38"/>
      <c r="F112" s="38"/>
      <c r="G112" s="38"/>
      <c r="H112" s="38"/>
      <c r="O112" s="19"/>
      <c r="P112" s="20"/>
    </row>
    <row r="113" spans="2:23" x14ac:dyDescent="0.25">
      <c r="B113" s="26" t="s">
        <v>64</v>
      </c>
      <c r="C113" s="43" t="e">
        <f>(C108-#REF!)-('Bud to Bud Sum by Payer HIDE'!C93-#REF!)</f>
        <v>#REF!</v>
      </c>
      <c r="D113" s="38"/>
      <c r="E113" s="38"/>
      <c r="F113" s="38"/>
      <c r="G113" s="38"/>
      <c r="H113" s="38"/>
      <c r="O113" s="19"/>
      <c r="P113" s="20"/>
    </row>
    <row r="114" spans="2:23" x14ac:dyDescent="0.25">
      <c r="B114" s="33" t="s">
        <v>65</v>
      </c>
      <c r="C114" s="34" t="e">
        <f>(C113)/(C93-#REF!)</f>
        <v>#REF!</v>
      </c>
      <c r="D114" s="14"/>
      <c r="E114" s="14"/>
      <c r="K114" s="20"/>
      <c r="L114" s="20"/>
      <c r="M114" s="13"/>
      <c r="N114" s="21"/>
      <c r="V114" s="19"/>
      <c r="W114" s="20"/>
    </row>
  </sheetData>
  <mergeCells count="7">
    <mergeCell ref="A71:A74"/>
    <mergeCell ref="B2:O2"/>
    <mergeCell ref="B3:O3"/>
    <mergeCell ref="B4:O4"/>
    <mergeCell ref="B6:O6"/>
    <mergeCell ref="A12:A19"/>
    <mergeCell ref="B64:O64"/>
  </mergeCells>
  <pageMargins left="0.7" right="0.7" top="0.5" bottom="0.5" header="0.3" footer="0.3"/>
  <pageSetup scale="48" fitToHeight="4" orientation="landscape" r:id="rId1"/>
  <headerFooter>
    <oddFooter>&amp;L&amp;D&amp;R&amp;F,&amp;A</oddFooter>
  </headerFooter>
  <rowBreaks count="1" manualBreakCount="1">
    <brk id="63" min="1" max="12" man="1"/>
  </rowBreaks>
  <drawing r:id="rId2"/>
  <legacy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E45F2E-043F-47D6-8A06-10B11F8D6C1A}">
  <sheetPr>
    <tabColor rgb="FF0070C0"/>
  </sheetPr>
  <dimension ref="A1:U89"/>
  <sheetViews>
    <sheetView topLeftCell="B1" zoomScale="80" zoomScaleNormal="80" workbookViewId="0">
      <pane xSplit="2" ySplit="5" topLeftCell="D6" activePane="bottomRight" state="frozen"/>
      <selection activeCell="H32" sqref="H32"/>
      <selection pane="topRight" activeCell="H32" sqref="H32"/>
      <selection pane="bottomLeft" activeCell="H32" sqref="H32"/>
      <selection pane="bottomRight" activeCell="H32" sqref="H32"/>
    </sheetView>
  </sheetViews>
  <sheetFormatPr defaultColWidth="9.140625" defaultRowHeight="18.75" x14ac:dyDescent="0.3"/>
  <cols>
    <col min="1" max="1" width="9.140625" style="3"/>
    <col min="2" max="2" width="55.7109375" style="3" bestFit="1" customWidth="1"/>
    <col min="3" max="3" width="28.5703125" style="3" customWidth="1"/>
    <col min="4" max="4" width="17.7109375" style="3" bestFit="1" customWidth="1"/>
    <col min="5" max="5" width="18.140625" style="3" bestFit="1" customWidth="1"/>
    <col min="6" max="6" width="18.5703125" style="3" customWidth="1"/>
    <col min="7" max="7" width="17.7109375" style="3" bestFit="1" customWidth="1"/>
    <col min="8" max="8" width="19.28515625" style="3" customWidth="1"/>
    <col min="9" max="9" width="18.85546875" style="3" customWidth="1"/>
    <col min="10" max="10" width="18.5703125" style="3" bestFit="1" customWidth="1"/>
    <col min="11" max="11" width="17.7109375" style="3" bestFit="1" customWidth="1"/>
    <col min="12" max="12" width="14.7109375" style="148" bestFit="1" customWidth="1"/>
    <col min="13" max="13" width="15.28515625" style="3" customWidth="1"/>
    <col min="14" max="14" width="16.85546875" style="3" bestFit="1" customWidth="1"/>
    <col min="15" max="15" width="16" style="3" customWidth="1"/>
    <col min="16" max="17" width="16" style="3" bestFit="1" customWidth="1"/>
    <col min="18" max="18" width="17.5703125" style="3" bestFit="1" customWidth="1"/>
    <col min="19" max="19" width="19.28515625" style="3" customWidth="1"/>
    <col min="20" max="20" width="18.85546875" style="3" customWidth="1"/>
    <col min="21" max="21" width="14.5703125" style="3" bestFit="1" customWidth="1"/>
    <col min="22" max="16384" width="9.140625" style="3"/>
  </cols>
  <sheetData>
    <row r="1" spans="1:18" x14ac:dyDescent="0.3">
      <c r="B1" s="67" t="s">
        <v>167</v>
      </c>
    </row>
    <row r="2" spans="1:18" x14ac:dyDescent="0.3">
      <c r="B2" s="67" t="s">
        <v>168</v>
      </c>
    </row>
    <row r="3" spans="1:18" x14ac:dyDescent="0.3">
      <c r="B3" s="67" t="s">
        <v>169</v>
      </c>
    </row>
    <row r="4" spans="1:18" ht="19.5" thickBot="1" x14ac:dyDescent="0.35"/>
    <row r="5" spans="1:18" ht="19.5" thickTop="1" x14ac:dyDescent="0.3">
      <c r="A5" s="149"/>
      <c r="B5" s="150"/>
      <c r="C5" s="150" t="s">
        <v>170</v>
      </c>
      <c r="D5" s="151" t="s">
        <v>103</v>
      </c>
      <c r="E5" s="151" t="s">
        <v>102</v>
      </c>
      <c r="F5" s="151" t="s">
        <v>101</v>
      </c>
      <c r="G5" s="151" t="s">
        <v>171</v>
      </c>
      <c r="H5" s="152" t="s">
        <v>114</v>
      </c>
      <c r="I5" s="152" t="s">
        <v>172</v>
      </c>
      <c r="J5" s="152" t="s">
        <v>173</v>
      </c>
      <c r="K5" s="150"/>
      <c r="L5" s="153"/>
    </row>
    <row r="6" spans="1:18" x14ac:dyDescent="0.3">
      <c r="A6" s="154"/>
      <c r="B6" s="155"/>
      <c r="C6" s="155"/>
      <c r="D6" s="155"/>
      <c r="E6" s="155"/>
      <c r="F6" s="155"/>
      <c r="G6" s="155"/>
      <c r="H6" s="155"/>
      <c r="I6" s="155"/>
      <c r="J6" s="155"/>
      <c r="K6" s="155"/>
      <c r="L6" s="156"/>
    </row>
    <row r="7" spans="1:18" x14ac:dyDescent="0.3">
      <c r="A7" s="154"/>
      <c r="B7" s="157" t="s">
        <v>174</v>
      </c>
      <c r="C7" s="157" t="s">
        <v>175</v>
      </c>
      <c r="D7" s="158">
        <f>SUM(E7:J7)</f>
        <v>1</v>
      </c>
      <c r="E7" s="159">
        <f>1-SUM(F7:J7)</f>
        <v>0.49265278917658273</v>
      </c>
      <c r="F7" s="159">
        <v>8.5388878087421516E-2</v>
      </c>
      <c r="G7" s="159">
        <v>0.1</v>
      </c>
      <c r="H7" s="159">
        <v>0.27837252597937689</v>
      </c>
      <c r="I7" s="159">
        <v>1.3585806756618793E-2</v>
      </c>
      <c r="J7" s="159">
        <v>0.03</v>
      </c>
      <c r="K7" s="155"/>
      <c r="L7" s="160">
        <f>SUM(E7:J7)</f>
        <v>1</v>
      </c>
    </row>
    <row r="8" spans="1:18" x14ac:dyDescent="0.3">
      <c r="A8" s="154"/>
      <c r="B8" s="157"/>
      <c r="C8" s="157" t="s">
        <v>176</v>
      </c>
      <c r="D8" s="158">
        <f>SUM(E8:J8)</f>
        <v>1</v>
      </c>
      <c r="E8" s="159">
        <f>1-SUM(F8:J8)</f>
        <v>0.35605966797137523</v>
      </c>
      <c r="F8" s="159">
        <v>0.2</v>
      </c>
      <c r="G8" s="159">
        <v>0.14000000000000001</v>
      </c>
      <c r="H8" s="159">
        <v>0.26035452527200592</v>
      </c>
      <c r="I8" s="159">
        <f>+I7</f>
        <v>1.3585806756618793E-2</v>
      </c>
      <c r="J8" s="159">
        <v>0.03</v>
      </c>
      <c r="K8" s="155"/>
      <c r="L8" s="160">
        <f>SUM(E8:J8)</f>
        <v>1</v>
      </c>
    </row>
    <row r="9" spans="1:18" x14ac:dyDescent="0.3">
      <c r="A9" s="154"/>
      <c r="B9" s="157"/>
      <c r="C9" s="157" t="s">
        <v>103</v>
      </c>
      <c r="D9" s="161">
        <f>SUM(E9:J9)</f>
        <v>0.99999998389856726</v>
      </c>
      <c r="E9" s="161">
        <f t="shared" ref="E9:J9" si="0">+E13/$D13</f>
        <v>0.38318846363644476</v>
      </c>
      <c r="F9" s="161">
        <f t="shared" si="0"/>
        <v>0.17723704721709033</v>
      </c>
      <c r="G9" s="161">
        <f t="shared" si="0"/>
        <v>0.13205558911112583</v>
      </c>
      <c r="H9" s="161">
        <f t="shared" si="0"/>
        <v>0.2639330820285638</v>
      </c>
      <c r="I9" s="161">
        <f t="shared" si="0"/>
        <v>1.3585805462221528E-2</v>
      </c>
      <c r="J9" s="161">
        <f t="shared" si="0"/>
        <v>2.9999996443121041E-2</v>
      </c>
      <c r="K9" s="155"/>
      <c r="L9" s="160">
        <f>SUM(E9:J9)</f>
        <v>0.99999998389856726</v>
      </c>
    </row>
    <row r="10" spans="1:18" x14ac:dyDescent="0.3">
      <c r="A10" s="154"/>
      <c r="B10" s="157"/>
      <c r="C10" s="155"/>
      <c r="D10" s="161"/>
      <c r="E10" s="161"/>
      <c r="F10" s="161"/>
      <c r="G10" s="161"/>
      <c r="H10" s="161"/>
      <c r="I10" s="161"/>
      <c r="J10" s="161"/>
      <c r="K10" s="155"/>
      <c r="L10" s="156"/>
    </row>
    <row r="11" spans="1:18" x14ac:dyDescent="0.3">
      <c r="A11" s="154"/>
      <c r="B11" s="157" t="s">
        <v>177</v>
      </c>
      <c r="C11" s="157" t="s">
        <v>175</v>
      </c>
      <c r="D11" s="162">
        <v>21322346.077587329</v>
      </c>
      <c r="E11" s="162">
        <f t="shared" ref="E11:J12" si="1">ROUND($D11*E7,0)</f>
        <v>10504513</v>
      </c>
      <c r="F11" s="162">
        <f t="shared" si="1"/>
        <v>1820691</v>
      </c>
      <c r="G11" s="162">
        <f t="shared" si="1"/>
        <v>2132235</v>
      </c>
      <c r="H11" s="162">
        <f t="shared" si="1"/>
        <v>5935555</v>
      </c>
      <c r="I11" s="162">
        <f t="shared" si="1"/>
        <v>289681</v>
      </c>
      <c r="J11" s="162">
        <f t="shared" si="1"/>
        <v>639670</v>
      </c>
      <c r="K11" s="155"/>
      <c r="L11" s="163">
        <f>SUM(E11:J11)</f>
        <v>21322345</v>
      </c>
    </row>
    <row r="12" spans="1:18" x14ac:dyDescent="0.3">
      <c r="A12" s="154"/>
      <c r="B12" s="157"/>
      <c r="C12" s="157" t="s">
        <v>176</v>
      </c>
      <c r="D12" s="162">
        <v>86035366.651025653</v>
      </c>
      <c r="E12" s="162">
        <f t="shared" si="1"/>
        <v>30633724</v>
      </c>
      <c r="F12" s="162">
        <f t="shared" si="1"/>
        <v>17207073</v>
      </c>
      <c r="G12" s="162">
        <f t="shared" si="1"/>
        <v>12044951</v>
      </c>
      <c r="H12" s="162">
        <f t="shared" si="1"/>
        <v>22399697</v>
      </c>
      <c r="I12" s="162">
        <f t="shared" si="1"/>
        <v>1168860</v>
      </c>
      <c r="J12" s="162">
        <f t="shared" si="1"/>
        <v>2581061</v>
      </c>
      <c r="K12" s="155"/>
      <c r="L12" s="163">
        <f t="shared" ref="L12:L13" si="2">SUM(E12:J12)</f>
        <v>86035366</v>
      </c>
    </row>
    <row r="13" spans="1:18" x14ac:dyDescent="0.3">
      <c r="A13" s="154"/>
      <c r="B13" s="157"/>
      <c r="C13" s="157" t="s">
        <v>103</v>
      </c>
      <c r="D13" s="162">
        <f>+D11+D12</f>
        <v>107357712.72861299</v>
      </c>
      <c r="E13" s="164">
        <f>+E11+E12</f>
        <v>41138237</v>
      </c>
      <c r="F13" s="164">
        <f t="shared" ref="F13:J13" si="3">+F11+F12</f>
        <v>19027764</v>
      </c>
      <c r="G13" s="164">
        <f t="shared" si="3"/>
        <v>14177186</v>
      </c>
      <c r="H13" s="164">
        <f t="shared" si="3"/>
        <v>28335252</v>
      </c>
      <c r="I13" s="164">
        <f t="shared" si="3"/>
        <v>1458541</v>
      </c>
      <c r="J13" s="164">
        <f t="shared" si="3"/>
        <v>3220731</v>
      </c>
      <c r="K13" s="155"/>
      <c r="L13" s="163">
        <f t="shared" si="2"/>
        <v>107357711</v>
      </c>
    </row>
    <row r="14" spans="1:18" x14ac:dyDescent="0.3">
      <c r="A14" s="154"/>
      <c r="B14" s="157"/>
      <c r="C14" s="155"/>
      <c r="D14" s="164"/>
      <c r="E14" s="155"/>
      <c r="F14" s="155"/>
      <c r="G14" s="155"/>
      <c r="H14" s="155"/>
      <c r="I14" s="155"/>
      <c r="J14" s="155"/>
      <c r="K14" s="155"/>
      <c r="L14" s="156"/>
    </row>
    <row r="15" spans="1:18" x14ac:dyDescent="0.3">
      <c r="A15" s="154"/>
      <c r="B15" s="157" t="s">
        <v>178</v>
      </c>
      <c r="C15" s="157" t="s">
        <v>175</v>
      </c>
      <c r="D15" s="165"/>
      <c r="E15" s="165"/>
      <c r="F15" s="165"/>
      <c r="G15" s="165"/>
      <c r="H15" s="165"/>
      <c r="I15" s="165"/>
      <c r="J15" s="165"/>
      <c r="K15" s="155"/>
      <c r="L15" s="156"/>
      <c r="M15" s="166" t="s">
        <v>179</v>
      </c>
      <c r="N15" s="166"/>
      <c r="O15" s="166"/>
      <c r="P15" s="107"/>
      <c r="Q15" s="107"/>
      <c r="R15" s="167">
        <v>0.08</v>
      </c>
    </row>
    <row r="16" spans="1:18" x14ac:dyDescent="0.3">
      <c r="A16" s="154"/>
      <c r="B16" s="155"/>
      <c r="C16" s="157" t="s">
        <v>176</v>
      </c>
      <c r="D16" s="165"/>
      <c r="E16" s="165"/>
      <c r="F16" s="165"/>
      <c r="G16" s="165"/>
      <c r="H16" s="165"/>
      <c r="I16" s="165"/>
      <c r="J16" s="165"/>
      <c r="K16" s="155"/>
      <c r="L16" s="156"/>
      <c r="M16" s="166" t="s">
        <v>179</v>
      </c>
      <c r="N16" s="166"/>
      <c r="O16" s="166"/>
      <c r="P16" s="107"/>
      <c r="Q16" s="107"/>
      <c r="R16" s="167">
        <v>0.08</v>
      </c>
    </row>
    <row r="17" spans="1:18" x14ac:dyDescent="0.3">
      <c r="A17" s="154"/>
      <c r="B17" s="155"/>
      <c r="C17" s="157" t="s">
        <v>180</v>
      </c>
      <c r="D17" s="155"/>
      <c r="E17" s="155"/>
      <c r="F17" s="155"/>
      <c r="G17" s="155"/>
      <c r="H17" s="155"/>
      <c r="I17" s="155"/>
      <c r="J17" s="155"/>
      <c r="K17" s="155"/>
      <c r="L17" s="156"/>
    </row>
    <row r="18" spans="1:18" x14ac:dyDescent="0.3">
      <c r="A18" s="154"/>
      <c r="B18" s="157" t="s">
        <v>181</v>
      </c>
      <c r="C18" s="157" t="s">
        <v>175</v>
      </c>
      <c r="D18" s="164">
        <f>SUM(E18:J18)</f>
        <v>8425119</v>
      </c>
      <c r="E18" s="162">
        <v>3198782</v>
      </c>
      <c r="F18" s="162">
        <v>2248279</v>
      </c>
      <c r="G18" s="168">
        <v>626744</v>
      </c>
      <c r="H18" s="162">
        <v>1994963</v>
      </c>
      <c r="I18" s="162">
        <v>356351</v>
      </c>
      <c r="J18" s="162">
        <v>0</v>
      </c>
      <c r="K18" s="155"/>
      <c r="L18" s="163">
        <f t="shared" ref="L18:L27" si="4">SUM(E18:J18)</f>
        <v>8425119</v>
      </c>
    </row>
    <row r="19" spans="1:18" x14ac:dyDescent="0.3">
      <c r="A19" s="154"/>
      <c r="B19" s="155"/>
      <c r="C19" s="157" t="s">
        <v>176</v>
      </c>
      <c r="D19" s="164">
        <f>SUM(E19:J19)</f>
        <v>46715333</v>
      </c>
      <c r="E19" s="162">
        <v>19738556</v>
      </c>
      <c r="F19" s="162">
        <v>12347326</v>
      </c>
      <c r="G19" s="168">
        <v>3618745</v>
      </c>
      <c r="H19" s="162">
        <v>10354210</v>
      </c>
      <c r="I19" s="162">
        <v>656496</v>
      </c>
      <c r="J19" s="155">
        <v>0</v>
      </c>
      <c r="K19" s="155"/>
      <c r="L19" s="163">
        <f t="shared" si="4"/>
        <v>46715333</v>
      </c>
      <c r="N19" s="169">
        <f>+L18+L19</f>
        <v>55140452</v>
      </c>
      <c r="O19" s="169">
        <f>+D18+D19</f>
        <v>55140452</v>
      </c>
      <c r="P19" s="169">
        <f>+O19+O26</f>
        <v>56360501</v>
      </c>
      <c r="Q19" s="169">
        <v>56356251</v>
      </c>
      <c r="R19" s="169">
        <f>+P19-Q19</f>
        <v>4250</v>
      </c>
    </row>
    <row r="20" spans="1:18" x14ac:dyDescent="0.3">
      <c r="A20" s="154"/>
      <c r="B20" s="155"/>
      <c r="C20" s="157" t="s">
        <v>182</v>
      </c>
      <c r="D20" s="170">
        <f t="shared" ref="D20:D21" si="5">SUM(E20:J20)</f>
        <v>507481</v>
      </c>
      <c r="E20" s="168"/>
      <c r="F20" s="168"/>
      <c r="G20" s="168"/>
      <c r="H20" s="168"/>
      <c r="I20" s="168"/>
      <c r="J20" s="162">
        <f>ROUND(+$D$11/$D$13*$N$20,0)</f>
        <v>507481</v>
      </c>
      <c r="K20" s="155"/>
      <c r="L20" s="163">
        <f>SUM(E20:J20)</f>
        <v>507481</v>
      </c>
      <c r="N20" s="162">
        <v>2555159</v>
      </c>
    </row>
    <row r="21" spans="1:18" x14ac:dyDescent="0.3">
      <c r="A21" s="154"/>
      <c r="B21" s="155"/>
      <c r="C21" s="157" t="s">
        <v>183</v>
      </c>
      <c r="D21" s="170">
        <f t="shared" si="5"/>
        <v>2047678</v>
      </c>
      <c r="E21" s="168"/>
      <c r="F21" s="168"/>
      <c r="G21" s="168"/>
      <c r="H21" s="168"/>
      <c r="I21" s="168"/>
      <c r="J21" s="171">
        <f>ROUND(+$D$12/$D$13*$N$20,0)</f>
        <v>2047678</v>
      </c>
      <c r="K21" s="155"/>
      <c r="L21" s="163">
        <f>SUM(E21:J21)</f>
        <v>2047678</v>
      </c>
      <c r="N21" s="169"/>
      <c r="O21" s="169">
        <f>+J20+J21</f>
        <v>2555159</v>
      </c>
    </row>
    <row r="22" spans="1:18" x14ac:dyDescent="0.3">
      <c r="A22" s="154"/>
      <c r="B22" s="155"/>
      <c r="C22" s="157" t="s">
        <v>184</v>
      </c>
      <c r="D22" s="170">
        <v>77427</v>
      </c>
      <c r="E22" s="168"/>
      <c r="F22" s="168"/>
      <c r="G22" s="168"/>
      <c r="H22" s="168"/>
      <c r="I22" s="168"/>
      <c r="J22" s="168">
        <f>+D22</f>
        <v>77427</v>
      </c>
      <c r="K22" s="155"/>
      <c r="L22" s="163">
        <f t="shared" si="4"/>
        <v>77427</v>
      </c>
      <c r="N22" s="171">
        <v>77427</v>
      </c>
    </row>
    <row r="23" spans="1:18" x14ac:dyDescent="0.3">
      <c r="A23" s="154"/>
      <c r="B23" s="155"/>
      <c r="C23" s="157" t="s">
        <v>185</v>
      </c>
      <c r="D23" s="170">
        <v>723750</v>
      </c>
      <c r="E23" s="168"/>
      <c r="F23" s="168"/>
      <c r="G23" s="168"/>
      <c r="H23" s="168"/>
      <c r="I23" s="168"/>
      <c r="J23" s="168">
        <f>+D23</f>
        <v>723750</v>
      </c>
      <c r="K23" s="155"/>
      <c r="L23" s="163">
        <f t="shared" si="4"/>
        <v>723750</v>
      </c>
      <c r="N23" s="171">
        <v>723751</v>
      </c>
      <c r="O23" s="169">
        <f>+N22+N23</f>
        <v>801178</v>
      </c>
    </row>
    <row r="24" spans="1:18" x14ac:dyDescent="0.3">
      <c r="A24" s="154"/>
      <c r="B24" s="155"/>
      <c r="C24" s="157" t="s">
        <v>186</v>
      </c>
      <c r="D24" s="168">
        <v>-823884</v>
      </c>
      <c r="E24" s="168"/>
      <c r="F24" s="168">
        <f>+N24</f>
        <v>-823884</v>
      </c>
      <c r="G24" s="168"/>
      <c r="H24" s="168"/>
      <c r="I24" s="168"/>
      <c r="J24" s="168"/>
      <c r="K24" s="155"/>
      <c r="L24" s="163">
        <f t="shared" si="4"/>
        <v>-823884</v>
      </c>
      <c r="N24" s="171">
        <v>-823884</v>
      </c>
    </row>
    <row r="25" spans="1:18" x14ac:dyDescent="0.3">
      <c r="A25" s="154"/>
      <c r="B25" s="155"/>
      <c r="C25" s="157" t="s">
        <v>187</v>
      </c>
      <c r="D25" s="170">
        <v>306961</v>
      </c>
      <c r="E25" s="168">
        <f>ROUND(E11/$D$11*$D25,0)</f>
        <v>151225</v>
      </c>
      <c r="F25" s="168">
        <f t="shared" ref="F25:J25" si="6">ROUND(F11/$D$11*$D25,0)</f>
        <v>26211</v>
      </c>
      <c r="G25" s="168">
        <f t="shared" si="6"/>
        <v>30696</v>
      </c>
      <c r="H25" s="168">
        <f t="shared" si="6"/>
        <v>85450</v>
      </c>
      <c r="I25" s="168">
        <f t="shared" si="6"/>
        <v>4170</v>
      </c>
      <c r="J25" s="168">
        <f t="shared" si="6"/>
        <v>9209</v>
      </c>
      <c r="K25" s="155"/>
      <c r="L25" s="163">
        <f t="shared" si="4"/>
        <v>306961</v>
      </c>
      <c r="N25" s="171">
        <v>306961</v>
      </c>
    </row>
    <row r="26" spans="1:18" x14ac:dyDescent="0.3">
      <c r="A26" s="154"/>
      <c r="B26" s="155"/>
      <c r="C26" s="157" t="s">
        <v>188</v>
      </c>
      <c r="D26" s="170">
        <v>913088</v>
      </c>
      <c r="E26" s="168">
        <f>ROUND(E12/$D$12*$D26,0)</f>
        <v>325114</v>
      </c>
      <c r="F26" s="168">
        <f t="shared" ref="F26:J26" si="7">ROUND(F12/$D$12*$D26,0)</f>
        <v>182618</v>
      </c>
      <c r="G26" s="168">
        <f t="shared" si="7"/>
        <v>127832</v>
      </c>
      <c r="H26" s="168">
        <f t="shared" si="7"/>
        <v>237727</v>
      </c>
      <c r="I26" s="168">
        <f t="shared" si="7"/>
        <v>12405</v>
      </c>
      <c r="J26" s="168">
        <f t="shared" si="7"/>
        <v>27393</v>
      </c>
      <c r="K26" s="155"/>
      <c r="L26" s="163">
        <f t="shared" si="4"/>
        <v>913089</v>
      </c>
      <c r="N26" s="171">
        <v>913088</v>
      </c>
      <c r="O26" s="169">
        <f>+N25+N26</f>
        <v>1220049</v>
      </c>
    </row>
    <row r="27" spans="1:18" x14ac:dyDescent="0.3">
      <c r="A27" s="154"/>
      <c r="B27" s="155"/>
      <c r="C27" s="157" t="s">
        <v>103</v>
      </c>
      <c r="D27" s="164">
        <f>SUM(D18:D26)</f>
        <v>58892953</v>
      </c>
      <c r="E27" s="164">
        <f t="shared" ref="E27:J27" si="8">SUM(E18:E26)</f>
        <v>23413677</v>
      </c>
      <c r="F27" s="164">
        <f t="shared" si="8"/>
        <v>13980550</v>
      </c>
      <c r="G27" s="164">
        <f t="shared" si="8"/>
        <v>4404017</v>
      </c>
      <c r="H27" s="164">
        <f t="shared" si="8"/>
        <v>12672350</v>
      </c>
      <c r="I27" s="164">
        <f t="shared" si="8"/>
        <v>1029422</v>
      </c>
      <c r="J27" s="164">
        <f t="shared" si="8"/>
        <v>3392938</v>
      </c>
      <c r="K27" s="155"/>
      <c r="L27" s="163">
        <f t="shared" si="4"/>
        <v>58892954</v>
      </c>
      <c r="N27" s="169">
        <f>SUM(N19:N26)</f>
        <v>58892954</v>
      </c>
    </row>
    <row r="28" spans="1:18" x14ac:dyDescent="0.3">
      <c r="A28" s="154"/>
      <c r="B28" s="155"/>
      <c r="C28" s="155"/>
      <c r="D28" s="155"/>
      <c r="E28" s="155"/>
      <c r="F28" s="155"/>
      <c r="G28" s="164"/>
      <c r="H28" s="164"/>
      <c r="I28" s="164"/>
      <c r="J28" s="164"/>
      <c r="K28" s="155"/>
      <c r="L28" s="156"/>
      <c r="N28" s="169">
        <f>+N27-L27</f>
        <v>0</v>
      </c>
    </row>
    <row r="29" spans="1:18" x14ac:dyDescent="0.3">
      <c r="A29" s="154"/>
      <c r="B29" s="157" t="s">
        <v>189</v>
      </c>
      <c r="C29" s="157" t="s">
        <v>175</v>
      </c>
      <c r="D29" s="164">
        <f>+D11-D18-D20-D22-D24-D25</f>
        <v>12829242.077587329</v>
      </c>
      <c r="E29" s="164">
        <f t="shared" ref="E29:J29" si="9">+E11-E18-E20-E22-E24-E25</f>
        <v>7154506</v>
      </c>
      <c r="F29" s="164">
        <f t="shared" si="9"/>
        <v>370085</v>
      </c>
      <c r="G29" s="164">
        <f t="shared" si="9"/>
        <v>1474795</v>
      </c>
      <c r="H29" s="164">
        <f t="shared" si="9"/>
        <v>3855142</v>
      </c>
      <c r="I29" s="164">
        <f t="shared" si="9"/>
        <v>-70840</v>
      </c>
      <c r="J29" s="164">
        <f t="shared" si="9"/>
        <v>45553</v>
      </c>
      <c r="K29" s="155"/>
      <c r="L29" s="163">
        <f t="shared" ref="L29:L31" si="10">SUM(E29:J29)</f>
        <v>12829241</v>
      </c>
    </row>
    <row r="30" spans="1:18" x14ac:dyDescent="0.3">
      <c r="A30" s="154"/>
      <c r="B30" s="155"/>
      <c r="C30" s="157" t="s">
        <v>176</v>
      </c>
      <c r="D30" s="164">
        <f>+D12-D19-D21-D23-D26</f>
        <v>35635517.651025653</v>
      </c>
      <c r="E30" s="164">
        <f t="shared" ref="E30:J30" si="11">+E12-E19-E21-E23-E26</f>
        <v>10570054</v>
      </c>
      <c r="F30" s="164">
        <f t="shared" si="11"/>
        <v>4677129</v>
      </c>
      <c r="G30" s="164">
        <f t="shared" si="11"/>
        <v>8298374</v>
      </c>
      <c r="H30" s="164">
        <f t="shared" si="11"/>
        <v>11807760</v>
      </c>
      <c r="I30" s="164">
        <f t="shared" si="11"/>
        <v>499959</v>
      </c>
      <c r="J30" s="164">
        <f t="shared" si="11"/>
        <v>-217760</v>
      </c>
      <c r="K30" s="155"/>
      <c r="L30" s="163">
        <f t="shared" si="10"/>
        <v>35635516</v>
      </c>
    </row>
    <row r="31" spans="1:18" x14ac:dyDescent="0.3">
      <c r="A31" s="154"/>
      <c r="B31" s="155"/>
      <c r="C31" s="157" t="s">
        <v>103</v>
      </c>
      <c r="D31" s="164">
        <f>+D29+D30</f>
        <v>48464759.728612982</v>
      </c>
      <c r="E31" s="164">
        <f t="shared" ref="E31:J31" si="12">+E29+E30</f>
        <v>17724560</v>
      </c>
      <c r="F31" s="164">
        <f t="shared" si="12"/>
        <v>5047214</v>
      </c>
      <c r="G31" s="164">
        <f t="shared" si="12"/>
        <v>9773169</v>
      </c>
      <c r="H31" s="164">
        <f t="shared" si="12"/>
        <v>15662902</v>
      </c>
      <c r="I31" s="164">
        <f t="shared" si="12"/>
        <v>429119</v>
      </c>
      <c r="J31" s="164">
        <f t="shared" si="12"/>
        <v>-172207</v>
      </c>
      <c r="K31" s="155"/>
      <c r="L31" s="163">
        <f t="shared" si="10"/>
        <v>48464757</v>
      </c>
    </row>
    <row r="32" spans="1:18" ht="19.5" thickBot="1" x14ac:dyDescent="0.35">
      <c r="A32" s="172"/>
      <c r="B32" s="173"/>
      <c r="C32" s="174"/>
      <c r="D32" s="174"/>
      <c r="E32" s="174"/>
      <c r="F32" s="174"/>
      <c r="G32" s="174"/>
      <c r="H32" s="174"/>
      <c r="I32" s="174"/>
      <c r="J32" s="174"/>
      <c r="K32" s="174"/>
      <c r="L32" s="175"/>
    </row>
    <row r="33" spans="1:21" ht="20.25" thickTop="1" thickBot="1" x14ac:dyDescent="0.35"/>
    <row r="34" spans="1:21" ht="19.5" thickTop="1" x14ac:dyDescent="0.3">
      <c r="A34" s="149"/>
      <c r="B34" s="176" t="s">
        <v>190</v>
      </c>
      <c r="C34" s="177"/>
      <c r="D34" s="177">
        <v>0.11</v>
      </c>
      <c r="E34" s="150"/>
      <c r="F34" s="150"/>
      <c r="G34" s="150"/>
      <c r="H34" s="150"/>
      <c r="I34" s="150"/>
      <c r="J34" s="150"/>
      <c r="K34" s="150"/>
      <c r="L34" s="153"/>
      <c r="N34" s="178" t="s">
        <v>191</v>
      </c>
      <c r="O34" s="150"/>
      <c r="P34" s="150"/>
      <c r="Q34" s="150"/>
      <c r="R34" s="150"/>
      <c r="S34" s="150"/>
      <c r="T34" s="150"/>
      <c r="U34" s="179"/>
    </row>
    <row r="35" spans="1:21" x14ac:dyDescent="0.3">
      <c r="A35" s="154"/>
      <c r="B35" s="445"/>
      <c r="C35" s="445"/>
      <c r="D35" s="181" t="s">
        <v>103</v>
      </c>
      <c r="E35" s="181" t="s">
        <v>102</v>
      </c>
      <c r="F35" s="181" t="s">
        <v>101</v>
      </c>
      <c r="G35" s="181" t="s">
        <v>171</v>
      </c>
      <c r="H35" s="181" t="s">
        <v>114</v>
      </c>
      <c r="I35" s="181" t="s">
        <v>172</v>
      </c>
      <c r="J35" s="181" t="s">
        <v>173</v>
      </c>
      <c r="K35" s="445"/>
      <c r="L35" s="185"/>
      <c r="M35" s="147"/>
      <c r="N35" s="154"/>
      <c r="O35" s="180" t="s">
        <v>103</v>
      </c>
      <c r="P35" s="180" t="s">
        <v>102</v>
      </c>
      <c r="Q35" s="180" t="s">
        <v>101</v>
      </c>
      <c r="R35" s="180" t="s">
        <v>171</v>
      </c>
      <c r="S35" s="181" t="s">
        <v>114</v>
      </c>
      <c r="T35" s="181" t="s">
        <v>172</v>
      </c>
      <c r="U35" s="182" t="s">
        <v>173</v>
      </c>
    </row>
    <row r="36" spans="1:21" x14ac:dyDescent="0.3">
      <c r="A36" s="154"/>
      <c r="B36" s="445"/>
      <c r="C36" s="147"/>
      <c r="D36" s="183"/>
      <c r="E36" s="183"/>
      <c r="F36" s="183"/>
      <c r="G36" s="183"/>
      <c r="H36" s="183"/>
      <c r="I36" s="183"/>
      <c r="J36" s="184"/>
      <c r="K36" s="184"/>
      <c r="L36" s="185"/>
      <c r="M36" s="147"/>
      <c r="N36" s="154"/>
      <c r="O36" s="155"/>
      <c r="P36" s="155"/>
      <c r="Q36" s="155"/>
      <c r="R36" s="155"/>
      <c r="S36" s="155"/>
      <c r="T36" s="155"/>
      <c r="U36" s="186"/>
    </row>
    <row r="37" spans="1:21" x14ac:dyDescent="0.3">
      <c r="A37" s="187"/>
      <c r="B37" s="446" t="s">
        <v>273</v>
      </c>
      <c r="C37" s="447" t="s">
        <v>175</v>
      </c>
      <c r="D37" s="168">
        <f>SUM(E37:J37)</f>
        <v>2345458</v>
      </c>
      <c r="E37" s="168">
        <f t="shared" ref="E37:J38" si="13">ROUND(E11*($D$34),0)</f>
        <v>1155496</v>
      </c>
      <c r="F37" s="168">
        <f t="shared" si="13"/>
        <v>200276</v>
      </c>
      <c r="G37" s="168">
        <f t="shared" si="13"/>
        <v>234546</v>
      </c>
      <c r="H37" s="168">
        <f t="shared" si="13"/>
        <v>652911</v>
      </c>
      <c r="I37" s="168">
        <f t="shared" si="13"/>
        <v>31865</v>
      </c>
      <c r="J37" s="168">
        <f t="shared" si="13"/>
        <v>70364</v>
      </c>
      <c r="K37" s="168"/>
      <c r="L37" s="449">
        <f>SUM(E37:J37)</f>
        <v>2345458</v>
      </c>
      <c r="M37" s="147"/>
      <c r="N37" s="190" t="s">
        <v>175</v>
      </c>
      <c r="O37" s="191">
        <f>SUM(P37:U37)</f>
        <v>1491773</v>
      </c>
      <c r="P37" s="192">
        <f>+E37-E49</f>
        <v>819131</v>
      </c>
      <c r="Q37" s="192">
        <f t="shared" ref="Q37:U38" si="14">+F37-F49</f>
        <v>110152</v>
      </c>
      <c r="R37" s="192">
        <f t="shared" si="14"/>
        <v>126655</v>
      </c>
      <c r="S37" s="192">
        <f t="shared" si="14"/>
        <v>346565</v>
      </c>
      <c r="T37" s="192">
        <f t="shared" si="14"/>
        <v>18906</v>
      </c>
      <c r="U37" s="193">
        <f t="shared" si="14"/>
        <v>70364</v>
      </c>
    </row>
    <row r="38" spans="1:21" x14ac:dyDescent="0.3">
      <c r="A38" s="187"/>
      <c r="B38" s="447"/>
      <c r="C38" s="447" t="s">
        <v>176</v>
      </c>
      <c r="D38" s="168">
        <f>SUM(E38:J38)</f>
        <v>9463892</v>
      </c>
      <c r="E38" s="168">
        <f t="shared" si="13"/>
        <v>3369710</v>
      </c>
      <c r="F38" s="168">
        <f t="shared" si="13"/>
        <v>1892778</v>
      </c>
      <c r="G38" s="168">
        <f t="shared" si="13"/>
        <v>1324945</v>
      </c>
      <c r="H38" s="168">
        <f t="shared" si="13"/>
        <v>2463967</v>
      </c>
      <c r="I38" s="168">
        <f t="shared" si="13"/>
        <v>128575</v>
      </c>
      <c r="J38" s="168">
        <f t="shared" si="13"/>
        <v>283917</v>
      </c>
      <c r="K38" s="168"/>
      <c r="L38" s="449">
        <f t="shared" ref="L38:L39" si="15">SUM(E38:J38)</f>
        <v>9463892</v>
      </c>
      <c r="M38" s="147"/>
      <c r="N38" s="190" t="s">
        <v>176</v>
      </c>
      <c r="O38" s="191">
        <f>SUM(P38:U38)</f>
        <v>4501808</v>
      </c>
      <c r="P38" s="192">
        <f>+E38-E50</f>
        <v>1238031</v>
      </c>
      <c r="Q38" s="192">
        <f t="shared" si="14"/>
        <v>499504</v>
      </c>
      <c r="R38" s="192">
        <f t="shared" si="14"/>
        <v>974232</v>
      </c>
      <c r="S38" s="192">
        <f t="shared" si="14"/>
        <v>1429840</v>
      </c>
      <c r="T38" s="192">
        <f t="shared" si="14"/>
        <v>76284</v>
      </c>
      <c r="U38" s="193">
        <f t="shared" si="14"/>
        <v>283917</v>
      </c>
    </row>
    <row r="39" spans="1:21" x14ac:dyDescent="0.3">
      <c r="A39" s="187"/>
      <c r="B39" s="447"/>
      <c r="C39" s="447" t="s">
        <v>103</v>
      </c>
      <c r="D39" s="448">
        <f>+D37+D38</f>
        <v>11809350</v>
      </c>
      <c r="E39" s="448">
        <f t="shared" ref="E39:J39" si="16">+E37+E38</f>
        <v>4525206</v>
      </c>
      <c r="F39" s="448">
        <f t="shared" si="16"/>
        <v>2093054</v>
      </c>
      <c r="G39" s="448">
        <f t="shared" si="16"/>
        <v>1559491</v>
      </c>
      <c r="H39" s="448">
        <f t="shared" si="16"/>
        <v>3116878</v>
      </c>
      <c r="I39" s="448">
        <f t="shared" si="16"/>
        <v>160440</v>
      </c>
      <c r="J39" s="448">
        <f t="shared" si="16"/>
        <v>354281</v>
      </c>
      <c r="K39" s="448"/>
      <c r="L39" s="450">
        <f t="shared" si="15"/>
        <v>11809350</v>
      </c>
      <c r="M39" s="147"/>
      <c r="N39" s="190" t="s">
        <v>103</v>
      </c>
      <c r="O39" s="191">
        <f>SUM(O37:O38)</f>
        <v>5993581</v>
      </c>
      <c r="P39" s="192">
        <f>+P37+P38</f>
        <v>2057162</v>
      </c>
      <c r="Q39" s="192">
        <f t="shared" ref="Q39:U39" si="17">+Q37+Q38</f>
        <v>609656</v>
      </c>
      <c r="R39" s="192">
        <f t="shared" si="17"/>
        <v>1100887</v>
      </c>
      <c r="S39" s="192">
        <f t="shared" si="17"/>
        <v>1776405</v>
      </c>
      <c r="T39" s="192">
        <f t="shared" si="17"/>
        <v>95190</v>
      </c>
      <c r="U39" s="193">
        <f t="shared" si="17"/>
        <v>354281</v>
      </c>
    </row>
    <row r="40" spans="1:21" x14ac:dyDescent="0.3">
      <c r="A40" s="154"/>
      <c r="B40" s="157"/>
      <c r="C40" s="157"/>
      <c r="D40" s="162"/>
      <c r="E40" s="162"/>
      <c r="F40" s="162"/>
      <c r="G40" s="162"/>
      <c r="H40" s="162"/>
      <c r="I40" s="162"/>
      <c r="J40" s="162"/>
      <c r="K40" s="168"/>
      <c r="L40" s="451"/>
      <c r="M40" s="147"/>
      <c r="N40" s="154"/>
      <c r="O40" s="164">
        <f>SUM(P40:U40)</f>
        <v>6103704</v>
      </c>
      <c r="P40" s="164">
        <f>+E39-E58</f>
        <v>1721438</v>
      </c>
      <c r="Q40" s="164">
        <f t="shared" ref="Q40:U40" si="18">+F39-F58</f>
        <v>1467383</v>
      </c>
      <c r="R40" s="164">
        <f t="shared" si="18"/>
        <v>1100887</v>
      </c>
      <c r="S40" s="164">
        <f t="shared" si="18"/>
        <v>1718806</v>
      </c>
      <c r="T40" s="164">
        <f t="shared" si="18"/>
        <v>95190</v>
      </c>
      <c r="U40" s="195">
        <f t="shared" si="18"/>
        <v>0</v>
      </c>
    </row>
    <row r="41" spans="1:21" x14ac:dyDescent="0.3">
      <c r="A41" s="154"/>
      <c r="B41" s="157" t="s">
        <v>192</v>
      </c>
      <c r="C41" s="157" t="s">
        <v>175</v>
      </c>
      <c r="D41" s="196">
        <f t="shared" ref="D41:J42" si="19">+D11+D37</f>
        <v>23667804.077587329</v>
      </c>
      <c r="E41" s="196">
        <f t="shared" si="19"/>
        <v>11660009</v>
      </c>
      <c r="F41" s="196">
        <f t="shared" si="19"/>
        <v>2020967</v>
      </c>
      <c r="G41" s="196">
        <f t="shared" si="19"/>
        <v>2366781</v>
      </c>
      <c r="H41" s="196">
        <f t="shared" si="19"/>
        <v>6588466</v>
      </c>
      <c r="I41" s="196">
        <f t="shared" si="19"/>
        <v>321546</v>
      </c>
      <c r="J41" s="196">
        <f t="shared" si="19"/>
        <v>710034</v>
      </c>
      <c r="K41" s="168"/>
      <c r="L41" s="451">
        <f t="shared" ref="L41:L43" si="20">SUM(E41:J41)</f>
        <v>23667803</v>
      </c>
      <c r="M41" s="147"/>
    </row>
    <row r="42" spans="1:21" x14ac:dyDescent="0.3">
      <c r="A42" s="154"/>
      <c r="B42" s="157"/>
      <c r="C42" s="157" t="s">
        <v>176</v>
      </c>
      <c r="D42" s="196">
        <f t="shared" si="19"/>
        <v>95499258.651025653</v>
      </c>
      <c r="E42" s="196">
        <f t="shared" si="19"/>
        <v>34003434</v>
      </c>
      <c r="F42" s="196">
        <f t="shared" si="19"/>
        <v>19099851</v>
      </c>
      <c r="G42" s="196">
        <f t="shared" si="19"/>
        <v>13369896</v>
      </c>
      <c r="H42" s="196">
        <f t="shared" si="19"/>
        <v>24863664</v>
      </c>
      <c r="I42" s="196">
        <f t="shared" si="19"/>
        <v>1297435</v>
      </c>
      <c r="J42" s="196">
        <f t="shared" si="19"/>
        <v>2864978</v>
      </c>
      <c r="K42" s="162"/>
      <c r="L42" s="194">
        <f t="shared" si="20"/>
        <v>95499258</v>
      </c>
    </row>
    <row r="43" spans="1:21" x14ac:dyDescent="0.3">
      <c r="A43" s="154"/>
      <c r="B43" s="157"/>
      <c r="C43" s="157" t="s">
        <v>103</v>
      </c>
      <c r="D43" s="196">
        <f>+D41+D42</f>
        <v>119167062.72861299</v>
      </c>
      <c r="E43" s="196">
        <f t="shared" ref="E43:J43" si="21">+E41+E42</f>
        <v>45663443</v>
      </c>
      <c r="F43" s="196">
        <f t="shared" si="21"/>
        <v>21120818</v>
      </c>
      <c r="G43" s="196">
        <f t="shared" si="21"/>
        <v>15736677</v>
      </c>
      <c r="H43" s="196">
        <f t="shared" si="21"/>
        <v>31452130</v>
      </c>
      <c r="I43" s="196">
        <f t="shared" si="21"/>
        <v>1618981</v>
      </c>
      <c r="J43" s="196">
        <f t="shared" si="21"/>
        <v>3575012</v>
      </c>
      <c r="K43" s="162"/>
      <c r="L43" s="194">
        <f t="shared" si="20"/>
        <v>119167061</v>
      </c>
    </row>
    <row r="44" spans="1:21" x14ac:dyDescent="0.3">
      <c r="A44" s="154"/>
      <c r="B44" s="157"/>
      <c r="C44" s="157"/>
      <c r="D44" s="197">
        <f>SUM(E44:J44)</f>
        <v>0.99999998549420499</v>
      </c>
      <c r="E44" s="197">
        <f>+E43/$D$43</f>
        <v>0.38318845790461725</v>
      </c>
      <c r="F44" s="197">
        <f t="shared" ref="F44:J44" si="22">+F43/$D$43</f>
        <v>0.17723704450196806</v>
      </c>
      <c r="G44" s="197">
        <f t="shared" si="22"/>
        <v>0.13205559186969451</v>
      </c>
      <c r="H44" s="197">
        <f t="shared" si="22"/>
        <v>0.26393308083482775</v>
      </c>
      <c r="I44" s="197">
        <f t="shared" si="22"/>
        <v>1.3585809391702572E-2</v>
      </c>
      <c r="J44" s="197">
        <f t="shared" si="22"/>
        <v>3.0000000991394833E-2</v>
      </c>
      <c r="K44" s="162"/>
      <c r="L44" s="194"/>
    </row>
    <row r="45" spans="1:21" x14ac:dyDescent="0.3">
      <c r="A45" s="154"/>
      <c r="B45" s="157"/>
      <c r="C45" s="198" t="s">
        <v>193</v>
      </c>
      <c r="D45" s="162"/>
      <c r="E45" s="199"/>
      <c r="F45" s="199"/>
      <c r="G45" s="199"/>
      <c r="H45" s="199"/>
      <c r="I45" s="200"/>
      <c r="J45" s="162"/>
      <c r="K45" s="162"/>
      <c r="L45" s="194"/>
    </row>
    <row r="46" spans="1:21" x14ac:dyDescent="0.3">
      <c r="A46" s="187"/>
      <c r="B46" s="188" t="s">
        <v>178</v>
      </c>
      <c r="C46" s="188" t="s">
        <v>175</v>
      </c>
      <c r="D46" s="201"/>
      <c r="E46" s="202">
        <v>0.29110000000000003</v>
      </c>
      <c r="F46" s="202">
        <v>0.45</v>
      </c>
      <c r="G46" s="202">
        <v>0.46</v>
      </c>
      <c r="H46" s="202">
        <v>0.46920000000000001</v>
      </c>
      <c r="I46" s="202">
        <v>0.40670000000000001</v>
      </c>
      <c r="J46" s="201"/>
      <c r="K46" s="201"/>
      <c r="L46" s="203"/>
    </row>
    <row r="47" spans="1:21" x14ac:dyDescent="0.3">
      <c r="A47" s="187"/>
      <c r="B47" s="201"/>
      <c r="C47" s="188" t="s">
        <v>176</v>
      </c>
      <c r="D47" s="201"/>
      <c r="E47" s="202">
        <v>0.63260000000000005</v>
      </c>
      <c r="F47" s="202">
        <v>0.73609999999999998</v>
      </c>
      <c r="G47" s="202">
        <v>0.26469999999999999</v>
      </c>
      <c r="H47" s="202">
        <v>0.41970000000000002</v>
      </c>
      <c r="I47" s="202">
        <v>0.40670000000000001</v>
      </c>
      <c r="J47" s="201"/>
      <c r="K47" s="201"/>
      <c r="L47" s="203"/>
    </row>
    <row r="48" spans="1:21" x14ac:dyDescent="0.3">
      <c r="A48" s="187"/>
      <c r="B48" s="201"/>
      <c r="C48" s="188"/>
      <c r="D48" s="201"/>
      <c r="E48" s="201"/>
      <c r="F48" s="201"/>
      <c r="G48" s="201"/>
      <c r="H48" s="201"/>
      <c r="I48" s="201"/>
      <c r="J48" s="201"/>
      <c r="K48" s="201"/>
      <c r="L48" s="203"/>
    </row>
    <row r="49" spans="1:14" x14ac:dyDescent="0.3">
      <c r="A49" s="187"/>
      <c r="B49" s="188" t="s">
        <v>194</v>
      </c>
      <c r="C49" s="188" t="s">
        <v>175</v>
      </c>
      <c r="D49" s="192">
        <f>SUM(E49:J49)</f>
        <v>853685</v>
      </c>
      <c r="E49" s="189">
        <f t="shared" ref="E49:J50" si="23">ROUND(E37*E46,0)</f>
        <v>336365</v>
      </c>
      <c r="F49" s="189">
        <f t="shared" si="23"/>
        <v>90124</v>
      </c>
      <c r="G49" s="189">
        <f t="shared" si="23"/>
        <v>107891</v>
      </c>
      <c r="H49" s="189">
        <f t="shared" si="23"/>
        <v>306346</v>
      </c>
      <c r="I49" s="189">
        <f t="shared" si="23"/>
        <v>12959</v>
      </c>
      <c r="J49" s="189">
        <f t="shared" si="23"/>
        <v>0</v>
      </c>
      <c r="K49" s="201"/>
      <c r="L49" s="193">
        <f t="shared" ref="L49:L56" si="24">SUM(E49:J49)</f>
        <v>853685</v>
      </c>
      <c r="M49" s="169">
        <f>+H49+G49</f>
        <v>414237</v>
      </c>
      <c r="N49" s="204" t="s">
        <v>195</v>
      </c>
    </row>
    <row r="50" spans="1:14" x14ac:dyDescent="0.3">
      <c r="A50" s="187"/>
      <c r="B50" s="201"/>
      <c r="C50" s="188" t="s">
        <v>176</v>
      </c>
      <c r="D50" s="192">
        <f>SUM(E50:J50)</f>
        <v>4962084</v>
      </c>
      <c r="E50" s="189">
        <f t="shared" si="23"/>
        <v>2131679</v>
      </c>
      <c r="F50" s="189">
        <f t="shared" si="23"/>
        <v>1393274</v>
      </c>
      <c r="G50" s="189">
        <f t="shared" si="23"/>
        <v>350713</v>
      </c>
      <c r="H50" s="189">
        <f t="shared" si="23"/>
        <v>1034127</v>
      </c>
      <c r="I50" s="189">
        <f t="shared" si="23"/>
        <v>52291</v>
      </c>
      <c r="J50" s="189">
        <f t="shared" si="23"/>
        <v>0</v>
      </c>
      <c r="K50" s="201"/>
      <c r="L50" s="193">
        <f t="shared" si="24"/>
        <v>4962084</v>
      </c>
      <c r="M50" s="169">
        <f>+H50+G50</f>
        <v>1384840</v>
      </c>
      <c r="N50" s="169">
        <f>SUM(M49:M50)</f>
        <v>1799077</v>
      </c>
    </row>
    <row r="51" spans="1:14" x14ac:dyDescent="0.3">
      <c r="A51" s="187"/>
      <c r="B51" s="201"/>
      <c r="C51" s="188" t="s">
        <v>182</v>
      </c>
      <c r="D51" s="192">
        <f t="shared" ref="D51:D57" si="25">SUM(E51:J51)</f>
        <v>354281</v>
      </c>
      <c r="E51" s="201"/>
      <c r="F51" s="201"/>
      <c r="G51" s="201"/>
      <c r="H51" s="201"/>
      <c r="I51" s="201"/>
      <c r="J51" s="189">
        <f>ROUND(D39*0.03,0)</f>
        <v>354281</v>
      </c>
      <c r="K51" s="201"/>
      <c r="L51" s="193">
        <f t="shared" si="24"/>
        <v>354281</v>
      </c>
      <c r="N51" s="169">
        <f>+H56</f>
        <v>57599</v>
      </c>
    </row>
    <row r="52" spans="1:14" x14ac:dyDescent="0.3">
      <c r="A52" s="187"/>
      <c r="B52" s="201"/>
      <c r="C52" s="188" t="s">
        <v>183</v>
      </c>
      <c r="D52" s="192"/>
      <c r="E52" s="201"/>
      <c r="F52" s="201"/>
      <c r="G52" s="201"/>
      <c r="H52" s="201"/>
      <c r="I52" s="201"/>
      <c r="J52" s="189"/>
      <c r="K52" s="201"/>
      <c r="L52" s="193"/>
      <c r="N52" s="169">
        <f>SUM(N50:N51)</f>
        <v>1856676</v>
      </c>
    </row>
    <row r="53" spans="1:14" x14ac:dyDescent="0.3">
      <c r="A53" s="187"/>
      <c r="B53" s="201"/>
      <c r="C53" s="188" t="s">
        <v>184</v>
      </c>
      <c r="D53" s="192">
        <f t="shared" si="25"/>
        <v>0</v>
      </c>
      <c r="E53" s="201"/>
      <c r="F53" s="201"/>
      <c r="G53" s="201"/>
      <c r="H53" s="201"/>
      <c r="I53" s="201"/>
      <c r="J53" s="192">
        <f>ROUND(+D22*C34,0)</f>
        <v>0</v>
      </c>
      <c r="K53" s="201"/>
      <c r="L53" s="193">
        <f t="shared" si="24"/>
        <v>0</v>
      </c>
    </row>
    <row r="54" spans="1:14" x14ac:dyDescent="0.3">
      <c r="A54" s="187"/>
      <c r="B54" s="201"/>
      <c r="C54" s="188" t="s">
        <v>196</v>
      </c>
      <c r="D54" s="192"/>
      <c r="E54" s="201"/>
      <c r="F54" s="201"/>
      <c r="G54" s="201"/>
      <c r="H54" s="201"/>
      <c r="I54" s="201"/>
      <c r="J54" s="192"/>
      <c r="K54" s="201"/>
      <c r="L54" s="193"/>
    </row>
    <row r="55" spans="1:14" x14ac:dyDescent="0.3">
      <c r="A55" s="187"/>
      <c r="B55" s="201"/>
      <c r="C55" s="188" t="s">
        <v>186</v>
      </c>
      <c r="D55" s="192">
        <f t="shared" si="25"/>
        <v>0</v>
      </c>
      <c r="E55" s="189"/>
      <c r="F55" s="189"/>
      <c r="G55" s="189"/>
      <c r="H55" s="189"/>
      <c r="I55" s="189"/>
      <c r="J55" s="189"/>
      <c r="K55" s="201"/>
      <c r="L55" s="193">
        <f t="shared" si="24"/>
        <v>0</v>
      </c>
    </row>
    <row r="56" spans="1:14" x14ac:dyDescent="0.3">
      <c r="A56" s="187"/>
      <c r="B56" s="201"/>
      <c r="C56" s="188" t="s">
        <v>187</v>
      </c>
      <c r="D56" s="192">
        <f t="shared" si="25"/>
        <v>-464404</v>
      </c>
      <c r="E56" s="189">
        <v>335724</v>
      </c>
      <c r="F56" s="189">
        <v>-857727</v>
      </c>
      <c r="G56" s="189"/>
      <c r="H56" s="189">
        <v>57599</v>
      </c>
      <c r="I56" s="189"/>
      <c r="J56" s="189"/>
      <c r="K56" s="201"/>
      <c r="L56" s="193">
        <f t="shared" si="24"/>
        <v>-464404</v>
      </c>
    </row>
    <row r="57" spans="1:14" x14ac:dyDescent="0.3">
      <c r="A57" s="187"/>
      <c r="B57" s="201"/>
      <c r="C57" s="188" t="s">
        <v>197</v>
      </c>
      <c r="D57" s="192">
        <f t="shared" si="25"/>
        <v>-596</v>
      </c>
      <c r="E57" s="189">
        <v>-596</v>
      </c>
      <c r="F57" s="189"/>
      <c r="G57" s="189"/>
      <c r="H57" s="189"/>
      <c r="I57" s="189"/>
      <c r="J57" s="189"/>
      <c r="K57" s="201"/>
      <c r="L57" s="193"/>
    </row>
    <row r="58" spans="1:14" x14ac:dyDescent="0.3">
      <c r="A58" s="187"/>
      <c r="B58" s="201"/>
      <c r="C58" s="188" t="s">
        <v>103</v>
      </c>
      <c r="D58" s="192">
        <f>SUM(D49:D56)</f>
        <v>5705646</v>
      </c>
      <c r="E58" s="192">
        <f t="shared" ref="E58:L58" si="26">SUM(E49:E56)</f>
        <v>2803768</v>
      </c>
      <c r="F58" s="192">
        <f t="shared" si="26"/>
        <v>625671</v>
      </c>
      <c r="G58" s="192">
        <f t="shared" si="26"/>
        <v>458604</v>
      </c>
      <c r="H58" s="192">
        <f t="shared" si="26"/>
        <v>1398072</v>
      </c>
      <c r="I58" s="192">
        <f t="shared" si="26"/>
        <v>65250</v>
      </c>
      <c r="J58" s="192">
        <f t="shared" si="26"/>
        <v>354281</v>
      </c>
      <c r="K58" s="192">
        <f t="shared" si="26"/>
        <v>0</v>
      </c>
      <c r="L58" s="193">
        <f t="shared" si="26"/>
        <v>5705646</v>
      </c>
    </row>
    <row r="59" spans="1:14" x14ac:dyDescent="0.3">
      <c r="A59" s="154"/>
      <c r="B59" s="155"/>
      <c r="C59" s="157"/>
      <c r="D59" s="164"/>
      <c r="E59" s="164"/>
      <c r="F59" s="164"/>
      <c r="G59" s="164"/>
      <c r="H59" s="164"/>
      <c r="I59" s="164"/>
      <c r="J59" s="164"/>
      <c r="K59" s="155"/>
      <c r="L59" s="163"/>
    </row>
    <row r="60" spans="1:14" x14ac:dyDescent="0.3">
      <c r="A60" s="154"/>
      <c r="B60" s="157" t="s">
        <v>198</v>
      </c>
      <c r="C60" s="157" t="s">
        <v>175</v>
      </c>
      <c r="D60" s="205">
        <f>SUM(E60:J60)</f>
        <v>9278804</v>
      </c>
      <c r="E60" s="205">
        <f>+E18+E49</f>
        <v>3535147</v>
      </c>
      <c r="F60" s="205">
        <f t="shared" ref="F60:J61" si="27">+F18+F49</f>
        <v>2338403</v>
      </c>
      <c r="G60" s="205">
        <f t="shared" si="27"/>
        <v>734635</v>
      </c>
      <c r="H60" s="205">
        <f t="shared" si="27"/>
        <v>2301309</v>
      </c>
      <c r="I60" s="205">
        <f t="shared" si="27"/>
        <v>369310</v>
      </c>
      <c r="J60" s="205">
        <f t="shared" si="27"/>
        <v>0</v>
      </c>
      <c r="K60" s="155"/>
      <c r="L60" s="163">
        <f t="shared" ref="L60:L69" si="28">SUM(E60:J60)</f>
        <v>9278804</v>
      </c>
    </row>
    <row r="61" spans="1:14" x14ac:dyDescent="0.3">
      <c r="A61" s="154"/>
      <c r="B61" s="155"/>
      <c r="C61" s="157" t="s">
        <v>176</v>
      </c>
      <c r="D61" s="205">
        <f t="shared" ref="D61:D68" si="29">SUM(E61:J61)</f>
        <v>51677417</v>
      </c>
      <c r="E61" s="205">
        <f>+E19+E50</f>
        <v>21870235</v>
      </c>
      <c r="F61" s="205">
        <f t="shared" si="27"/>
        <v>13740600</v>
      </c>
      <c r="G61" s="205">
        <f t="shared" si="27"/>
        <v>3969458</v>
      </c>
      <c r="H61" s="205">
        <f t="shared" si="27"/>
        <v>11388337</v>
      </c>
      <c r="I61" s="205">
        <f t="shared" si="27"/>
        <v>708787</v>
      </c>
      <c r="J61" s="205">
        <f t="shared" si="27"/>
        <v>0</v>
      </c>
      <c r="K61" s="155"/>
      <c r="L61" s="163">
        <f t="shared" si="28"/>
        <v>51677417</v>
      </c>
    </row>
    <row r="62" spans="1:14" x14ac:dyDescent="0.3">
      <c r="A62" s="154"/>
      <c r="B62" s="155"/>
      <c r="C62" s="157" t="s">
        <v>182</v>
      </c>
      <c r="D62" s="205">
        <f t="shared" si="29"/>
        <v>861762</v>
      </c>
      <c r="E62" s="205">
        <f t="shared" ref="E62:J68" si="30">+E20+E51</f>
        <v>0</v>
      </c>
      <c r="F62" s="205">
        <f t="shared" si="30"/>
        <v>0</v>
      </c>
      <c r="G62" s="205">
        <f t="shared" si="30"/>
        <v>0</v>
      </c>
      <c r="H62" s="205">
        <f t="shared" si="30"/>
        <v>0</v>
      </c>
      <c r="I62" s="205">
        <f t="shared" si="30"/>
        <v>0</v>
      </c>
      <c r="J62" s="205">
        <f t="shared" si="30"/>
        <v>861762</v>
      </c>
      <c r="K62" s="155"/>
      <c r="L62" s="163">
        <f t="shared" si="28"/>
        <v>861762</v>
      </c>
    </row>
    <row r="63" spans="1:14" x14ac:dyDescent="0.3">
      <c r="A63" s="154"/>
      <c r="B63" s="155"/>
      <c r="C63" s="157" t="s">
        <v>183</v>
      </c>
      <c r="D63" s="205">
        <f t="shared" si="29"/>
        <v>2047678</v>
      </c>
      <c r="E63" s="205">
        <f t="shared" si="30"/>
        <v>0</v>
      </c>
      <c r="F63" s="205">
        <f t="shared" si="30"/>
        <v>0</v>
      </c>
      <c r="G63" s="205">
        <f t="shared" si="30"/>
        <v>0</v>
      </c>
      <c r="H63" s="205">
        <f t="shared" si="30"/>
        <v>0</v>
      </c>
      <c r="I63" s="205">
        <f t="shared" si="30"/>
        <v>0</v>
      </c>
      <c r="J63" s="205">
        <f t="shared" si="30"/>
        <v>2047678</v>
      </c>
      <c r="K63" s="155"/>
      <c r="L63" s="163">
        <f t="shared" si="28"/>
        <v>2047678</v>
      </c>
      <c r="M63" s="169">
        <f>SUM(D62:D63)</f>
        <v>2909440</v>
      </c>
      <c r="N63" s="169">
        <f>+D63+D62</f>
        <v>2909440</v>
      </c>
    </row>
    <row r="64" spans="1:14" x14ac:dyDescent="0.3">
      <c r="A64" s="154"/>
      <c r="B64" s="155"/>
      <c r="C64" s="157" t="s">
        <v>184</v>
      </c>
      <c r="D64" s="206">
        <f t="shared" si="29"/>
        <v>77427</v>
      </c>
      <c r="E64" s="205">
        <f t="shared" si="30"/>
        <v>0</v>
      </c>
      <c r="F64" s="205">
        <f t="shared" si="30"/>
        <v>0</v>
      </c>
      <c r="G64" s="205">
        <f t="shared" si="30"/>
        <v>0</v>
      </c>
      <c r="H64" s="205">
        <f t="shared" si="30"/>
        <v>0</v>
      </c>
      <c r="I64" s="205">
        <f t="shared" si="30"/>
        <v>0</v>
      </c>
      <c r="J64" s="205">
        <f t="shared" si="30"/>
        <v>77427</v>
      </c>
      <c r="K64" s="155"/>
      <c r="L64" s="163">
        <f t="shared" si="28"/>
        <v>77427</v>
      </c>
    </row>
    <row r="65" spans="1:14" x14ac:dyDescent="0.3">
      <c r="A65" s="154"/>
      <c r="B65" s="155"/>
      <c r="C65" s="157" t="s">
        <v>185</v>
      </c>
      <c r="D65" s="206">
        <f t="shared" si="29"/>
        <v>723750</v>
      </c>
      <c r="E65" s="205">
        <f t="shared" si="30"/>
        <v>0</v>
      </c>
      <c r="F65" s="205">
        <f t="shared" si="30"/>
        <v>0</v>
      </c>
      <c r="G65" s="205">
        <f t="shared" si="30"/>
        <v>0</v>
      </c>
      <c r="H65" s="205">
        <f t="shared" si="30"/>
        <v>0</v>
      </c>
      <c r="I65" s="205">
        <f t="shared" si="30"/>
        <v>0</v>
      </c>
      <c r="J65" s="205">
        <f t="shared" si="30"/>
        <v>723750</v>
      </c>
      <c r="K65" s="155"/>
      <c r="L65" s="163">
        <f t="shared" si="28"/>
        <v>723750</v>
      </c>
      <c r="M65" s="169">
        <f>SUM(J64:J65)</f>
        <v>801177</v>
      </c>
      <c r="N65" s="169">
        <f>+D65+D64</f>
        <v>801177</v>
      </c>
    </row>
    <row r="66" spans="1:14" x14ac:dyDescent="0.3">
      <c r="A66" s="154"/>
      <c r="B66" s="155"/>
      <c r="C66" s="157" t="s">
        <v>186</v>
      </c>
      <c r="D66" s="205">
        <f t="shared" si="29"/>
        <v>-823884</v>
      </c>
      <c r="E66" s="205">
        <f t="shared" si="30"/>
        <v>0</v>
      </c>
      <c r="F66" s="205">
        <f t="shared" si="30"/>
        <v>-823884</v>
      </c>
      <c r="G66" s="205">
        <f t="shared" si="30"/>
        <v>0</v>
      </c>
      <c r="H66" s="205">
        <f t="shared" si="30"/>
        <v>0</v>
      </c>
      <c r="I66" s="205">
        <f t="shared" si="30"/>
        <v>0</v>
      </c>
      <c r="J66" s="205">
        <f t="shared" si="30"/>
        <v>0</v>
      </c>
      <c r="K66" s="155"/>
      <c r="L66" s="163">
        <f t="shared" si="28"/>
        <v>-823884</v>
      </c>
    </row>
    <row r="67" spans="1:14" x14ac:dyDescent="0.3">
      <c r="A67" s="154"/>
      <c r="B67" s="155"/>
      <c r="C67" s="157" t="s">
        <v>187</v>
      </c>
      <c r="D67" s="205">
        <f t="shared" si="29"/>
        <v>-157443</v>
      </c>
      <c r="E67" s="205">
        <f t="shared" si="30"/>
        <v>486949</v>
      </c>
      <c r="F67" s="205">
        <f t="shared" si="30"/>
        <v>-831516</v>
      </c>
      <c r="G67" s="205">
        <f t="shared" si="30"/>
        <v>30696</v>
      </c>
      <c r="H67" s="205">
        <f t="shared" si="30"/>
        <v>143049</v>
      </c>
      <c r="I67" s="205">
        <f t="shared" si="30"/>
        <v>4170</v>
      </c>
      <c r="J67" s="205">
        <f t="shared" si="30"/>
        <v>9209</v>
      </c>
      <c r="K67" s="155"/>
      <c r="L67" s="163">
        <f t="shared" si="28"/>
        <v>-157443</v>
      </c>
    </row>
    <row r="68" spans="1:14" x14ac:dyDescent="0.3">
      <c r="A68" s="154"/>
      <c r="B68" s="155"/>
      <c r="C68" s="157" t="s">
        <v>188</v>
      </c>
      <c r="D68" s="205">
        <f t="shared" si="29"/>
        <v>912493</v>
      </c>
      <c r="E68" s="205">
        <f t="shared" si="30"/>
        <v>324518</v>
      </c>
      <c r="F68" s="205">
        <f t="shared" si="30"/>
        <v>182618</v>
      </c>
      <c r="G68" s="205">
        <f t="shared" si="30"/>
        <v>127832</v>
      </c>
      <c r="H68" s="205">
        <f t="shared" si="30"/>
        <v>237727</v>
      </c>
      <c r="I68" s="205">
        <f t="shared" si="30"/>
        <v>12405</v>
      </c>
      <c r="J68" s="205">
        <f t="shared" si="30"/>
        <v>27393</v>
      </c>
      <c r="K68" s="155"/>
      <c r="L68" s="163">
        <f t="shared" si="28"/>
        <v>912493</v>
      </c>
      <c r="N68" s="169">
        <f>+D68+D67</f>
        <v>755050</v>
      </c>
    </row>
    <row r="69" spans="1:14" x14ac:dyDescent="0.3">
      <c r="A69" s="154"/>
      <c r="B69" s="155"/>
      <c r="C69" s="157" t="s">
        <v>103</v>
      </c>
      <c r="D69" s="207">
        <f>SUM(D60:D68)</f>
        <v>64598004</v>
      </c>
      <c r="E69" s="206">
        <f>SUM(E60:E68)</f>
        <v>26216849</v>
      </c>
      <c r="F69" s="205">
        <f t="shared" ref="F69:J69" si="31">SUM(F60:F68)</f>
        <v>14606221</v>
      </c>
      <c r="G69" s="205">
        <f t="shared" si="31"/>
        <v>4862621</v>
      </c>
      <c r="H69" s="205">
        <f t="shared" si="31"/>
        <v>14070422</v>
      </c>
      <c r="I69" s="205">
        <f t="shared" si="31"/>
        <v>1094672</v>
      </c>
      <c r="J69" s="205">
        <f t="shared" si="31"/>
        <v>3747219</v>
      </c>
      <c r="K69" s="155"/>
      <c r="L69" s="163">
        <f t="shared" si="28"/>
        <v>64598004</v>
      </c>
      <c r="M69" s="169">
        <f>+G69+H69</f>
        <v>18933043</v>
      </c>
    </row>
    <row r="70" spans="1:14" x14ac:dyDescent="0.3">
      <c r="A70" s="154"/>
      <c r="B70" s="155"/>
      <c r="C70" s="157"/>
      <c r="D70" s="205"/>
      <c r="E70" s="205" t="s">
        <v>180</v>
      </c>
      <c r="F70" s="205"/>
      <c r="G70" s="205"/>
      <c r="H70" s="205"/>
      <c r="I70" s="205"/>
      <c r="J70" s="205"/>
      <c r="K70" s="155"/>
      <c r="L70" s="163"/>
    </row>
    <row r="71" spans="1:14" x14ac:dyDescent="0.3">
      <c r="A71" s="154"/>
      <c r="B71" s="157" t="s">
        <v>199</v>
      </c>
      <c r="C71" s="157" t="s">
        <v>175</v>
      </c>
      <c r="D71" s="205">
        <f>+D41-D60-D62-D64-D66-D67</f>
        <v>14431138.077587329</v>
      </c>
      <c r="E71" s="205">
        <f t="shared" ref="E71:J71" si="32">+E41-E60-E62-E64-E66-E67</f>
        <v>7637913</v>
      </c>
      <c r="F71" s="205">
        <f t="shared" si="32"/>
        <v>1337964</v>
      </c>
      <c r="G71" s="205">
        <f t="shared" si="32"/>
        <v>1601450</v>
      </c>
      <c r="H71" s="205">
        <f t="shared" si="32"/>
        <v>4144108</v>
      </c>
      <c r="I71" s="205">
        <f t="shared" si="32"/>
        <v>-51934</v>
      </c>
      <c r="J71" s="205">
        <f t="shared" si="32"/>
        <v>-238364</v>
      </c>
      <c r="K71" s="155"/>
      <c r="L71" s="163">
        <f t="shared" ref="L71:L74" si="33">SUM(E71:J71)</f>
        <v>14431137</v>
      </c>
    </row>
    <row r="72" spans="1:14" x14ac:dyDescent="0.3">
      <c r="A72" s="154"/>
      <c r="B72" s="155"/>
      <c r="C72" s="157" t="s">
        <v>176</v>
      </c>
      <c r="D72" s="205">
        <f>+D42-D61-D63-D65-D68</f>
        <v>40137920.651025653</v>
      </c>
      <c r="E72" s="205">
        <f t="shared" ref="E72:J72" si="34">+E42-E61-E63-E65-E68</f>
        <v>11808681</v>
      </c>
      <c r="F72" s="205">
        <f t="shared" si="34"/>
        <v>5176633</v>
      </c>
      <c r="G72" s="205">
        <f t="shared" si="34"/>
        <v>9272606</v>
      </c>
      <c r="H72" s="205">
        <f t="shared" si="34"/>
        <v>13237600</v>
      </c>
      <c r="I72" s="205">
        <f t="shared" si="34"/>
        <v>576243</v>
      </c>
      <c r="J72" s="205">
        <f t="shared" si="34"/>
        <v>66157</v>
      </c>
      <c r="K72" s="155"/>
      <c r="L72" s="163">
        <f t="shared" si="33"/>
        <v>40137920</v>
      </c>
    </row>
    <row r="73" spans="1:14" x14ac:dyDescent="0.3">
      <c r="A73" s="154"/>
      <c r="B73" s="155"/>
      <c r="C73" s="157" t="s">
        <v>200</v>
      </c>
      <c r="D73" s="205">
        <v>0</v>
      </c>
      <c r="E73" s="208"/>
      <c r="F73" s="208"/>
      <c r="G73" s="208"/>
      <c r="H73" s="208"/>
      <c r="I73" s="208"/>
      <c r="J73" s="208"/>
      <c r="K73" s="155"/>
      <c r="L73" s="163"/>
    </row>
    <row r="74" spans="1:14" x14ac:dyDescent="0.3">
      <c r="A74" s="154"/>
      <c r="B74" s="155"/>
      <c r="C74" s="157" t="s">
        <v>201</v>
      </c>
      <c r="D74" s="207">
        <f>+D71+D72+D73</f>
        <v>54569058.728612982</v>
      </c>
      <c r="E74" s="209">
        <f>+E71+E72</f>
        <v>19446594</v>
      </c>
      <c r="F74" s="209">
        <f t="shared" ref="F74:J74" si="35">+F71+F72</f>
        <v>6514597</v>
      </c>
      <c r="G74" s="209">
        <f t="shared" si="35"/>
        <v>10874056</v>
      </c>
      <c r="H74" s="209">
        <f t="shared" si="35"/>
        <v>17381708</v>
      </c>
      <c r="I74" s="209">
        <f t="shared" si="35"/>
        <v>524309</v>
      </c>
      <c r="J74" s="209">
        <f t="shared" si="35"/>
        <v>-172207</v>
      </c>
      <c r="K74" s="155"/>
      <c r="L74" s="163">
        <f t="shared" si="33"/>
        <v>54569057</v>
      </c>
    </row>
    <row r="75" spans="1:14" ht="19.5" thickBot="1" x14ac:dyDescent="0.35">
      <c r="A75" s="172"/>
      <c r="B75" s="155"/>
      <c r="C75" s="174"/>
      <c r="D75" s="210">
        <f>+D74/D43</f>
        <v>0.45792064920561731</v>
      </c>
      <c r="E75" s="174"/>
      <c r="F75" s="211"/>
      <c r="G75" s="174"/>
      <c r="H75" s="174"/>
      <c r="I75" s="174"/>
      <c r="J75" s="174"/>
      <c r="K75" s="174"/>
      <c r="L75" s="175">
        <f t="shared" ref="L75" si="36">SUM(E75:J75)</f>
        <v>0</v>
      </c>
    </row>
    <row r="76" spans="1:14" ht="32.25" thickTop="1" x14ac:dyDescent="0.5">
      <c r="B76" s="444" t="s">
        <v>267</v>
      </c>
      <c r="C76" s="418"/>
      <c r="D76" s="418"/>
      <c r="E76" s="418"/>
      <c r="F76" s="419"/>
      <c r="G76" s="418"/>
      <c r="H76" s="418"/>
      <c r="I76" s="418"/>
      <c r="J76" s="418"/>
      <c r="K76" s="418"/>
      <c r="L76" s="420"/>
    </row>
    <row r="77" spans="1:14" ht="21" x14ac:dyDescent="0.35">
      <c r="B77" s="421" t="s">
        <v>202</v>
      </c>
      <c r="C77" s="422" t="s">
        <v>203</v>
      </c>
      <c r="D77" s="423">
        <f>+D39</f>
        <v>11809350</v>
      </c>
      <c r="E77" s="423">
        <f>+E39</f>
        <v>4525206</v>
      </c>
      <c r="F77" s="423">
        <f t="shared" ref="F77:J77" si="37">+F39</f>
        <v>2093054</v>
      </c>
      <c r="G77" s="423">
        <f t="shared" si="37"/>
        <v>1559491</v>
      </c>
      <c r="H77" s="423">
        <f t="shared" si="37"/>
        <v>3116878</v>
      </c>
      <c r="I77" s="423">
        <f t="shared" si="37"/>
        <v>160440</v>
      </c>
      <c r="J77" s="423">
        <f t="shared" si="37"/>
        <v>354281</v>
      </c>
      <c r="K77" s="428"/>
      <c r="L77" s="428"/>
      <c r="M77" s="204"/>
    </row>
    <row r="78" spans="1:14" ht="21" x14ac:dyDescent="0.35">
      <c r="B78" s="422"/>
      <c r="C78" s="422" t="s">
        <v>204</v>
      </c>
      <c r="D78" s="423">
        <f>-D58</f>
        <v>-5705646</v>
      </c>
      <c r="E78" s="423">
        <f>-E58</f>
        <v>-2803768</v>
      </c>
      <c r="F78" s="423">
        <f t="shared" ref="F78:J78" si="38">-F58</f>
        <v>-625671</v>
      </c>
      <c r="G78" s="423">
        <f t="shared" si="38"/>
        <v>-458604</v>
      </c>
      <c r="H78" s="423">
        <f t="shared" si="38"/>
        <v>-1398072</v>
      </c>
      <c r="I78" s="423">
        <f t="shared" si="38"/>
        <v>-65250</v>
      </c>
      <c r="J78" s="433">
        <f t="shared" si="38"/>
        <v>-354281</v>
      </c>
      <c r="K78" s="436" t="s">
        <v>272</v>
      </c>
      <c r="L78" s="436"/>
      <c r="M78" s="437"/>
    </row>
    <row r="79" spans="1:14" ht="42.75" thickBot="1" x14ac:dyDescent="0.4">
      <c r="B79" s="435" t="s">
        <v>206</v>
      </c>
      <c r="C79" s="425" t="s">
        <v>205</v>
      </c>
      <c r="D79" s="426">
        <f>SUM(D77:D78)</f>
        <v>6103704</v>
      </c>
      <c r="E79" s="426">
        <f>SUM(E77:E78)</f>
        <v>1721438</v>
      </c>
      <c r="F79" s="426">
        <f t="shared" ref="F79:J79" si="39">SUM(F77:F78)</f>
        <v>1467383</v>
      </c>
      <c r="G79" s="426">
        <f t="shared" si="39"/>
        <v>1100887</v>
      </c>
      <c r="H79" s="426">
        <f t="shared" si="39"/>
        <v>1718806</v>
      </c>
      <c r="I79" s="426">
        <f t="shared" si="39"/>
        <v>95190</v>
      </c>
      <c r="J79" s="426">
        <f t="shared" si="39"/>
        <v>0</v>
      </c>
      <c r="K79" s="438">
        <f>SUM(E79:J79)</f>
        <v>6103704</v>
      </c>
      <c r="L79" s="438">
        <f>+K79-D79</f>
        <v>0</v>
      </c>
      <c r="M79" s="204"/>
    </row>
    <row r="80" spans="1:14" ht="21.75" thickTop="1" x14ac:dyDescent="0.35">
      <c r="B80" s="428"/>
      <c r="C80" s="428"/>
      <c r="D80" s="428"/>
      <c r="E80" s="428"/>
      <c r="F80" s="438"/>
      <c r="G80" s="428"/>
      <c r="H80" s="428"/>
      <c r="I80" s="428"/>
      <c r="J80" s="428"/>
      <c r="K80" s="428"/>
      <c r="L80" s="428" t="s">
        <v>150</v>
      </c>
      <c r="M80" s="204"/>
    </row>
    <row r="81" spans="2:14" ht="21" x14ac:dyDescent="0.35">
      <c r="B81" s="427" t="s">
        <v>265</v>
      </c>
      <c r="C81" s="431" t="s">
        <v>266</v>
      </c>
      <c r="D81" s="442">
        <f>SUM(E81:J81)</f>
        <v>49591385.99999997</v>
      </c>
      <c r="E81" s="442">
        <f>+'1. Reconciliation'!D11</f>
        <v>16916697.999999985</v>
      </c>
      <c r="F81" s="442">
        <f>+'1. Reconciliation'!E11</f>
        <v>6373059.9999999991</v>
      </c>
      <c r="G81" s="442"/>
      <c r="H81" s="442">
        <f>+'1. Reconciliation'!F11</f>
        <v>25791000</v>
      </c>
      <c r="I81" s="442"/>
      <c r="J81" s="442">
        <f>+'1. Reconciliation'!G11</f>
        <v>510627.9999999851</v>
      </c>
      <c r="K81" s="438">
        <f>SUM(E81:J81)</f>
        <v>49591385.99999997</v>
      </c>
      <c r="L81" s="204">
        <f>+'FY21 Bud Payer Mix HIDE'!G57</f>
        <v>1008927</v>
      </c>
      <c r="M81" s="204"/>
      <c r="N81" s="424" t="s">
        <v>268</v>
      </c>
    </row>
    <row r="82" spans="2:14" ht="21" x14ac:dyDescent="0.35">
      <c r="B82" s="428" t="s">
        <v>269</v>
      </c>
      <c r="C82" s="428"/>
      <c r="D82" s="442">
        <f>SUM(E82:J82)</f>
        <v>-1126032.9999999702</v>
      </c>
      <c r="E82" s="443">
        <f t="shared" ref="E82:J82" si="40">+E74-E79-E81</f>
        <v>808458.0000000149</v>
      </c>
      <c r="F82" s="443">
        <f t="shared" si="40"/>
        <v>-1325845.9999999991</v>
      </c>
      <c r="G82" s="443">
        <f t="shared" si="40"/>
        <v>9773169</v>
      </c>
      <c r="H82" s="443">
        <f t="shared" si="40"/>
        <v>-10128098</v>
      </c>
      <c r="I82" s="443">
        <f t="shared" si="40"/>
        <v>429119</v>
      </c>
      <c r="J82" s="443">
        <f t="shared" si="40"/>
        <v>-682834.9999999851</v>
      </c>
      <c r="K82" s="438">
        <f>SUM(E82:J82)</f>
        <v>-1126032.9999999702</v>
      </c>
      <c r="L82" s="428"/>
      <c r="M82" s="204"/>
    </row>
    <row r="83" spans="2:14" ht="21" x14ac:dyDescent="0.35">
      <c r="B83" s="428"/>
      <c r="C83" s="428"/>
      <c r="D83" s="428"/>
      <c r="E83" s="428"/>
      <c r="F83" s="429"/>
      <c r="G83" s="428"/>
      <c r="H83" s="428"/>
      <c r="I83" s="428"/>
      <c r="J83" s="428"/>
      <c r="K83" s="428"/>
      <c r="L83" s="428"/>
      <c r="M83" s="204"/>
    </row>
    <row r="84" spans="2:14" ht="21.75" thickBot="1" x14ac:dyDescent="0.4">
      <c r="B84" s="428" t="s">
        <v>270</v>
      </c>
      <c r="C84" s="428"/>
      <c r="D84" s="430">
        <f>SUM(E84:J84)</f>
        <v>54569057</v>
      </c>
      <c r="E84" s="430">
        <f>SUM(E79:E82)</f>
        <v>19446594</v>
      </c>
      <c r="F84" s="430">
        <f t="shared" ref="F84:J84" si="41">SUM(F79:F82)</f>
        <v>6514597</v>
      </c>
      <c r="G84" s="430">
        <f t="shared" si="41"/>
        <v>10874056</v>
      </c>
      <c r="H84" s="430">
        <f t="shared" si="41"/>
        <v>17381708</v>
      </c>
      <c r="I84" s="430">
        <f t="shared" si="41"/>
        <v>524309</v>
      </c>
      <c r="J84" s="430">
        <f t="shared" si="41"/>
        <v>-172207</v>
      </c>
      <c r="K84" s="428"/>
      <c r="L84" s="428"/>
      <c r="M84" s="204"/>
    </row>
    <row r="85" spans="2:14" ht="21.75" thickTop="1" x14ac:dyDescent="0.35">
      <c r="B85" s="428"/>
      <c r="C85" s="428"/>
      <c r="D85" s="428"/>
      <c r="E85" s="428"/>
      <c r="F85" s="439"/>
      <c r="G85" s="428"/>
      <c r="H85" s="428"/>
      <c r="I85" s="428"/>
      <c r="J85" s="428"/>
      <c r="K85" s="428"/>
      <c r="L85" s="428"/>
      <c r="M85" s="204"/>
    </row>
    <row r="86" spans="2:14" x14ac:dyDescent="0.3">
      <c r="B86" s="204" t="s">
        <v>271</v>
      </c>
      <c r="C86" s="204"/>
      <c r="D86" s="440">
        <f>SUM(D79:D82)</f>
        <v>54569057</v>
      </c>
      <c r="E86" s="440">
        <f t="shared" ref="E86:J86" si="42">SUM(E79:E82)</f>
        <v>19446594</v>
      </c>
      <c r="F86" s="440">
        <f t="shared" si="42"/>
        <v>6514597</v>
      </c>
      <c r="G86" s="440">
        <f t="shared" si="42"/>
        <v>10874056</v>
      </c>
      <c r="H86" s="440">
        <f t="shared" si="42"/>
        <v>17381708</v>
      </c>
      <c r="I86" s="440">
        <f t="shared" si="42"/>
        <v>524309</v>
      </c>
      <c r="J86" s="440">
        <f t="shared" si="42"/>
        <v>-172207</v>
      </c>
      <c r="K86" s="204"/>
      <c r="L86" s="441"/>
      <c r="M86" s="204"/>
    </row>
    <row r="87" spans="2:14" x14ac:dyDescent="0.3">
      <c r="B87" s="204"/>
      <c r="C87" s="204"/>
      <c r="D87" s="204"/>
      <c r="E87" s="204"/>
      <c r="F87" s="204"/>
      <c r="G87" s="204"/>
      <c r="H87" s="204"/>
      <c r="I87" s="204"/>
      <c r="J87" s="204"/>
      <c r="K87" s="204"/>
      <c r="L87" s="441"/>
      <c r="M87" s="204"/>
    </row>
    <row r="88" spans="2:14" x14ac:dyDescent="0.3">
      <c r="B88" s="204"/>
      <c r="C88" s="204"/>
      <c r="D88" s="204"/>
      <c r="E88" s="204"/>
      <c r="F88" s="204"/>
      <c r="G88" s="204"/>
      <c r="H88" s="204"/>
      <c r="I88" s="204"/>
      <c r="J88" s="204"/>
      <c r="K88" s="204"/>
      <c r="L88" s="441"/>
      <c r="M88" s="204"/>
    </row>
    <row r="89" spans="2:14" x14ac:dyDescent="0.3">
      <c r="B89" s="204"/>
      <c r="C89" s="204"/>
      <c r="D89" s="204"/>
      <c r="E89" s="204"/>
      <c r="F89" s="204"/>
      <c r="G89" s="204"/>
      <c r="H89" s="204"/>
      <c r="I89" s="204"/>
      <c r="J89" s="204"/>
      <c r="K89" s="204"/>
      <c r="L89" s="441"/>
      <c r="M89" s="204"/>
    </row>
  </sheetData>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F8BA55-58D8-4D6F-A733-87D7A63C33DA}">
  <sheetPr>
    <tabColor rgb="FF0070C0"/>
    <pageSetUpPr fitToPage="1"/>
  </sheetPr>
  <dimension ref="A1:AH283"/>
  <sheetViews>
    <sheetView showGridLines="0" topLeftCell="A9" zoomScale="50" zoomScaleNormal="50" workbookViewId="0">
      <selection activeCell="H32" sqref="H32"/>
    </sheetView>
  </sheetViews>
  <sheetFormatPr defaultColWidth="9.28515625" defaultRowHeight="15" outlineLevelRow="1" outlineLevelCol="1" x14ac:dyDescent="0.25"/>
  <cols>
    <col min="1" max="1" width="9.7109375" style="413" customWidth="1"/>
    <col min="2" max="2" width="92.28515625" style="81" customWidth="1"/>
    <col min="3" max="3" width="42.28515625" style="19" customWidth="1"/>
    <col min="4" max="4" width="50.7109375" style="19" hidden="1" customWidth="1" outlineLevel="1"/>
    <col min="5" max="5" width="42.28515625" style="19" hidden="1" customWidth="1" outlineLevel="1" collapsed="1"/>
    <col min="6" max="6" width="34.7109375" style="19" customWidth="1" collapsed="1"/>
    <col min="7" max="7" width="41.5703125" style="19" customWidth="1"/>
    <col min="8" max="8" width="3" style="19" customWidth="1"/>
    <col min="9" max="11" width="36.42578125" style="19" customWidth="1"/>
    <col min="12" max="20" width="36.42578125" style="19" hidden="1" customWidth="1" outlineLevel="1"/>
    <col min="21" max="21" width="36.42578125" style="19" customWidth="1" collapsed="1"/>
    <col min="22" max="22" width="39" style="416" customWidth="1"/>
    <col min="23" max="23" width="31.42578125" hidden="1" customWidth="1" outlineLevel="1"/>
    <col min="24" max="25" width="24.28515625" hidden="1" customWidth="1" outlineLevel="1"/>
    <col min="26" max="26" width="28" hidden="1" customWidth="1" outlineLevel="1" collapsed="1"/>
    <col min="27" max="27" width="8.7109375" style="146" customWidth="1" collapsed="1"/>
    <col min="28" max="28" width="8.7109375" style="146" customWidth="1"/>
    <col min="29" max="29" width="21.28515625" style="146" customWidth="1"/>
    <col min="30" max="34" width="8.7109375" style="146" customWidth="1"/>
    <col min="35" max="16384" width="9.28515625" style="415"/>
  </cols>
  <sheetData>
    <row r="1" spans="1:34" s="214" customFormat="1" hidden="1" outlineLevel="1" x14ac:dyDescent="0.25">
      <c r="A1" s="212"/>
      <c r="B1" s="81"/>
      <c r="C1" s="81"/>
      <c r="D1" s="81"/>
      <c r="E1" s="81"/>
      <c r="F1" s="81"/>
      <c r="G1" s="81"/>
      <c r="H1" s="81"/>
      <c r="I1" s="81"/>
      <c r="J1" s="81"/>
      <c r="K1" s="81"/>
      <c r="L1" s="81"/>
      <c r="M1" s="81"/>
      <c r="N1" s="81"/>
      <c r="O1" s="81"/>
      <c r="P1" s="81"/>
      <c r="Q1" s="81"/>
      <c r="R1" s="81"/>
      <c r="S1" s="81"/>
      <c r="T1" s="81"/>
      <c r="U1" s="81"/>
      <c r="V1" s="213"/>
      <c r="W1"/>
      <c r="X1"/>
      <c r="Y1"/>
      <c r="Z1"/>
      <c r="AA1" s="146"/>
      <c r="AB1" s="146"/>
      <c r="AC1" s="146"/>
      <c r="AD1" s="146"/>
      <c r="AE1" s="146"/>
      <c r="AF1" s="146"/>
      <c r="AG1" s="146"/>
      <c r="AH1" s="146"/>
    </row>
    <row r="2" spans="1:34" s="214" customFormat="1" hidden="1" outlineLevel="1" x14ac:dyDescent="0.25">
      <c r="A2" s="212"/>
      <c r="B2" s="81"/>
      <c r="C2" s="81" t="s">
        <v>207</v>
      </c>
      <c r="D2" s="81" t="s">
        <v>208</v>
      </c>
      <c r="E2" s="81" t="s">
        <v>209</v>
      </c>
      <c r="F2" s="81" t="s">
        <v>210</v>
      </c>
      <c r="G2" s="81"/>
      <c r="H2" s="81"/>
      <c r="I2" s="81"/>
      <c r="J2" s="81"/>
      <c r="K2" s="81"/>
      <c r="L2" s="81"/>
      <c r="M2" s="81"/>
      <c r="N2" s="81"/>
      <c r="O2" s="81"/>
      <c r="P2" s="81"/>
      <c r="Q2" s="81"/>
      <c r="R2" s="81"/>
      <c r="S2" s="81"/>
      <c r="T2" s="81"/>
      <c r="U2" s="81"/>
      <c r="V2" s="213"/>
      <c r="W2"/>
      <c r="X2"/>
      <c r="Y2"/>
      <c r="Z2"/>
      <c r="AA2" s="146"/>
      <c r="AB2" s="146"/>
      <c r="AC2" s="146"/>
      <c r="AD2" s="146"/>
      <c r="AE2" s="146"/>
      <c r="AF2" s="146"/>
      <c r="AG2" s="146"/>
      <c r="AH2" s="146"/>
    </row>
    <row r="3" spans="1:34" s="219" customFormat="1" hidden="1" outlineLevel="1" x14ac:dyDescent="0.25">
      <c r="A3" s="215"/>
      <c r="B3" s="216"/>
      <c r="C3" s="217" t="s">
        <v>211</v>
      </c>
      <c r="D3" s="217" t="s">
        <v>212</v>
      </c>
      <c r="E3" s="217" t="s">
        <v>213</v>
      </c>
      <c r="F3" s="217" t="s">
        <v>211</v>
      </c>
      <c r="G3" s="217" t="s">
        <v>213</v>
      </c>
      <c r="H3" s="217" t="s">
        <v>214</v>
      </c>
      <c r="I3" s="217" t="s">
        <v>211</v>
      </c>
      <c r="J3" s="217" t="s">
        <v>211</v>
      </c>
      <c r="K3" s="217" t="s">
        <v>211</v>
      </c>
      <c r="L3" s="217" t="s">
        <v>211</v>
      </c>
      <c r="M3" s="217" t="s">
        <v>211</v>
      </c>
      <c r="N3" s="217" t="s">
        <v>211</v>
      </c>
      <c r="O3" s="217" t="s">
        <v>211</v>
      </c>
      <c r="P3" s="217" t="s">
        <v>211</v>
      </c>
      <c r="Q3" s="217" t="s">
        <v>211</v>
      </c>
      <c r="R3" s="217" t="s">
        <v>211</v>
      </c>
      <c r="S3" s="217" t="s">
        <v>211</v>
      </c>
      <c r="T3" s="217" t="s">
        <v>211</v>
      </c>
      <c r="U3" s="217"/>
      <c r="V3" s="218"/>
      <c r="W3"/>
      <c r="X3"/>
      <c r="Y3"/>
      <c r="Z3"/>
      <c r="AA3" s="146"/>
      <c r="AB3" s="146"/>
      <c r="AC3" s="146"/>
      <c r="AD3" s="146"/>
      <c r="AE3" s="146"/>
      <c r="AF3" s="146"/>
      <c r="AG3" s="146"/>
      <c r="AH3" s="146"/>
    </row>
    <row r="4" spans="1:34" s="219" customFormat="1" hidden="1" outlineLevel="1" x14ac:dyDescent="0.25">
      <c r="A4" s="215"/>
      <c r="B4" s="216"/>
      <c r="C4" s="217" t="s">
        <v>167</v>
      </c>
      <c r="D4" s="217" t="s">
        <v>167</v>
      </c>
      <c r="E4" s="217" t="s">
        <v>167</v>
      </c>
      <c r="F4" s="217" t="s">
        <v>167</v>
      </c>
      <c r="G4" s="217" t="s">
        <v>167</v>
      </c>
      <c r="H4" s="217" t="s">
        <v>214</v>
      </c>
      <c r="I4" s="217" t="s">
        <v>167</v>
      </c>
      <c r="J4" s="217" t="s">
        <v>167</v>
      </c>
      <c r="K4" s="217" t="s">
        <v>167</v>
      </c>
      <c r="L4" s="217" t="s">
        <v>167</v>
      </c>
      <c r="M4" s="217" t="s">
        <v>167</v>
      </c>
      <c r="N4" s="217" t="s">
        <v>167</v>
      </c>
      <c r="O4" s="217" t="s">
        <v>167</v>
      </c>
      <c r="P4" s="217" t="s">
        <v>167</v>
      </c>
      <c r="Q4" s="217" t="s">
        <v>167</v>
      </c>
      <c r="R4" s="217" t="s">
        <v>167</v>
      </c>
      <c r="S4" s="217" t="s">
        <v>167</v>
      </c>
      <c r="T4" s="217" t="s">
        <v>167</v>
      </c>
      <c r="U4" s="217"/>
      <c r="V4" s="218"/>
      <c r="W4"/>
      <c r="X4"/>
      <c r="Y4"/>
      <c r="Z4"/>
      <c r="AA4" s="146"/>
      <c r="AB4" s="146"/>
      <c r="AC4" s="146"/>
      <c r="AD4" s="146"/>
      <c r="AE4" s="146"/>
      <c r="AF4" s="146"/>
      <c r="AG4" s="146"/>
      <c r="AH4" s="146"/>
    </row>
    <row r="5" spans="1:34" s="219" customFormat="1" ht="60" hidden="1" customHeight="1" outlineLevel="1" x14ac:dyDescent="0.25">
      <c r="A5" s="215"/>
      <c r="B5" s="220"/>
      <c r="C5" s="217" t="s">
        <v>215</v>
      </c>
      <c r="D5" s="217" t="s">
        <v>216</v>
      </c>
      <c r="E5" s="217" t="s">
        <v>216</v>
      </c>
      <c r="F5" s="217" t="s">
        <v>216</v>
      </c>
      <c r="G5" s="217" t="s">
        <v>217</v>
      </c>
      <c r="H5" s="217" t="s">
        <v>214</v>
      </c>
      <c r="I5" s="217" t="s">
        <v>218</v>
      </c>
      <c r="J5" s="217" t="s">
        <v>219</v>
      </c>
      <c r="K5" s="217" t="s">
        <v>220</v>
      </c>
      <c r="L5" s="217" t="s">
        <v>221</v>
      </c>
      <c r="M5" s="217" t="s">
        <v>222</v>
      </c>
      <c r="N5" s="217" t="s">
        <v>223</v>
      </c>
      <c r="O5" s="217" t="s">
        <v>224</v>
      </c>
      <c r="P5" s="217" t="s">
        <v>225</v>
      </c>
      <c r="Q5" s="217" t="s">
        <v>226</v>
      </c>
      <c r="R5" s="217" t="s">
        <v>227</v>
      </c>
      <c r="S5" s="217" t="s">
        <v>228</v>
      </c>
      <c r="T5" s="217" t="s">
        <v>229</v>
      </c>
      <c r="U5" s="217"/>
      <c r="V5" s="218"/>
      <c r="W5"/>
      <c r="X5"/>
      <c r="Y5"/>
      <c r="Z5"/>
      <c r="AA5" s="146"/>
      <c r="AB5" s="146"/>
      <c r="AC5" s="146"/>
      <c r="AD5" s="146"/>
      <c r="AE5" s="146"/>
      <c r="AF5" s="146"/>
      <c r="AG5" s="146"/>
      <c r="AH5" s="146"/>
    </row>
    <row r="6" spans="1:34" s="219" customFormat="1" ht="24" customHeight="1" collapsed="1" thickBot="1" x14ac:dyDescent="0.3">
      <c r="A6" s="215"/>
      <c r="B6" s="220"/>
      <c r="C6" s="217" t="s">
        <v>214</v>
      </c>
      <c r="D6" s="217" t="s">
        <v>214</v>
      </c>
      <c r="E6" s="217" t="s">
        <v>214</v>
      </c>
      <c r="F6" s="217" t="s">
        <v>214</v>
      </c>
      <c r="G6" s="217" t="s">
        <v>214</v>
      </c>
      <c r="H6" s="217" t="s">
        <v>214</v>
      </c>
      <c r="I6" s="217" t="s">
        <v>214</v>
      </c>
      <c r="J6" s="217" t="s">
        <v>214</v>
      </c>
      <c r="K6" s="217" t="s">
        <v>214</v>
      </c>
      <c r="L6" s="217" t="s">
        <v>214</v>
      </c>
      <c r="M6" s="217" t="s">
        <v>214</v>
      </c>
      <c r="N6" s="217" t="s">
        <v>214</v>
      </c>
      <c r="O6" s="217" t="s">
        <v>214</v>
      </c>
      <c r="P6" s="217" t="s">
        <v>214</v>
      </c>
      <c r="Q6" s="217" t="s">
        <v>214</v>
      </c>
      <c r="R6" s="217" t="s">
        <v>214</v>
      </c>
      <c r="S6" s="217" t="s">
        <v>214</v>
      </c>
      <c r="T6" s="217" t="s">
        <v>214</v>
      </c>
      <c r="U6" s="217"/>
      <c r="V6" s="218"/>
      <c r="W6"/>
      <c r="X6"/>
      <c r="Y6"/>
      <c r="Z6"/>
      <c r="AA6" s="146"/>
      <c r="AB6" s="146"/>
      <c r="AC6" s="146"/>
      <c r="AD6" s="146"/>
      <c r="AE6" s="146"/>
      <c r="AF6" s="146"/>
      <c r="AG6" s="146"/>
      <c r="AH6" s="146"/>
    </row>
    <row r="7" spans="1:34" s="229" customFormat="1" ht="31.5" x14ac:dyDescent="0.5">
      <c r="A7" s="221"/>
      <c r="B7" s="222" t="str">
        <f>F4</f>
        <v>Springfield Hospital</v>
      </c>
      <c r="C7" s="223"/>
      <c r="D7" s="223"/>
      <c r="E7" s="223"/>
      <c r="F7" s="223"/>
      <c r="G7" s="223"/>
      <c r="H7" s="223"/>
      <c r="I7" s="223"/>
      <c r="J7" s="223"/>
      <c r="K7" s="223"/>
      <c r="L7" s="223"/>
      <c r="M7" s="223"/>
      <c r="N7" s="223"/>
      <c r="O7" s="223"/>
      <c r="P7" s="223"/>
      <c r="Q7" s="223"/>
      <c r="R7" s="223"/>
      <c r="S7" s="223"/>
      <c r="T7" s="223"/>
      <c r="U7" s="223"/>
      <c r="V7" s="224"/>
      <c r="W7" s="225"/>
      <c r="X7" s="226"/>
      <c r="Y7" s="227"/>
      <c r="Z7" s="228"/>
    </row>
    <row r="8" spans="1:34" s="229" customFormat="1" ht="31.5" x14ac:dyDescent="0.5">
      <c r="A8" s="221"/>
      <c r="B8" s="230" t="s">
        <v>374</v>
      </c>
      <c r="C8" s="231"/>
      <c r="E8" s="232" t="s">
        <v>375</v>
      </c>
      <c r="F8" s="231"/>
      <c r="G8" s="231"/>
      <c r="H8" s="231"/>
      <c r="I8" s="231"/>
      <c r="J8" s="231"/>
      <c r="K8" s="231"/>
      <c r="L8" s="231"/>
      <c r="M8" s="231"/>
      <c r="N8" s="231"/>
      <c r="O8" s="231"/>
      <c r="P8" s="231"/>
      <c r="Q8" s="231"/>
      <c r="R8" s="231"/>
      <c r="S8" s="231"/>
      <c r="T8" s="231"/>
      <c r="U8" s="231"/>
      <c r="V8" s="233"/>
      <c r="W8" s="234"/>
      <c r="X8" s="235"/>
      <c r="Y8" s="236"/>
      <c r="Z8" s="228"/>
    </row>
    <row r="9" spans="1:34" s="229" customFormat="1" ht="32.25" thickBot="1" x14ac:dyDescent="0.55000000000000004">
      <c r="A9" s="221"/>
      <c r="B9" s="237" t="s">
        <v>376</v>
      </c>
      <c r="C9" s="238"/>
      <c r="D9" s="238"/>
      <c r="E9" s="238"/>
      <c r="F9" s="239"/>
      <c r="G9" s="239"/>
      <c r="H9" s="239"/>
      <c r="I9" s="239"/>
      <c r="J9" s="239"/>
      <c r="K9" s="239"/>
      <c r="L9" s="239"/>
      <c r="M9" s="239"/>
      <c r="N9" s="239"/>
      <c r="O9" s="239"/>
      <c r="P9" s="239"/>
      <c r="Q9" s="239"/>
      <c r="R9" s="239"/>
      <c r="S9" s="239"/>
      <c r="T9" s="239"/>
      <c r="U9" s="239"/>
      <c r="V9" s="240"/>
      <c r="W9" s="234"/>
      <c r="X9" s="235"/>
      <c r="Y9" s="236"/>
      <c r="Z9" s="228"/>
    </row>
    <row r="10" spans="1:34" s="249" customFormat="1" ht="83.25" customHeight="1" thickBot="1" x14ac:dyDescent="0.55000000000000004">
      <c r="A10" s="241"/>
      <c r="B10" s="242" t="s">
        <v>230</v>
      </c>
      <c r="C10" s="243" t="str">
        <f>RIGHT(C5,4)&amp;" A"</f>
        <v>2019 A</v>
      </c>
      <c r="D10" s="243" t="str">
        <f>RIGHT(D5,4)&amp;" B"</f>
        <v>2020 B</v>
      </c>
      <c r="E10" s="243" t="str">
        <f>RIGHT(E5,4)&amp;" P"</f>
        <v>2020 P</v>
      </c>
      <c r="F10" s="244" t="s">
        <v>231</v>
      </c>
      <c r="G10" s="245" t="str">
        <f>RIGHT(G5,4)&amp;" B"</f>
        <v>2021 B</v>
      </c>
      <c r="H10" s="245"/>
      <c r="I10" s="246" t="str">
        <f t="shared" ref="I10:T10" si="0">RIGHT(I5,8)</f>
        <v>Oct-2020</v>
      </c>
      <c r="J10" s="246" t="str">
        <f t="shared" si="0"/>
        <v>Nov-2020</v>
      </c>
      <c r="K10" s="246" t="str">
        <f t="shared" si="0"/>
        <v>Dec-2020</v>
      </c>
      <c r="L10" s="246" t="str">
        <f t="shared" si="0"/>
        <v>Jan-2021</v>
      </c>
      <c r="M10" s="246" t="str">
        <f t="shared" si="0"/>
        <v>Feb-2021</v>
      </c>
      <c r="N10" s="246" t="str">
        <f t="shared" si="0"/>
        <v>Mar-2021</v>
      </c>
      <c r="O10" s="246" t="str">
        <f t="shared" si="0"/>
        <v>Apr-2021</v>
      </c>
      <c r="P10" s="246" t="str">
        <f t="shared" si="0"/>
        <v>May-2021</v>
      </c>
      <c r="Q10" s="246" t="str">
        <f t="shared" si="0"/>
        <v>Jun-2021</v>
      </c>
      <c r="R10" s="246" t="str">
        <f t="shared" si="0"/>
        <v>Jul-2021</v>
      </c>
      <c r="S10" s="246" t="str">
        <f t="shared" si="0"/>
        <v>Aug-2021</v>
      </c>
      <c r="T10" s="246" t="str">
        <f t="shared" si="0"/>
        <v>Sep-2021</v>
      </c>
      <c r="U10" s="246" t="s">
        <v>232</v>
      </c>
      <c r="V10" s="246" t="s">
        <v>233</v>
      </c>
      <c r="W10" s="244" t="s">
        <v>234</v>
      </c>
      <c r="X10" s="244" t="str">
        <f>MID(G10,1,6)&amp;"-"&amp;MID(V10,1,9)</f>
        <v>2021 B-2021 PROJ</v>
      </c>
      <c r="Y10" s="247" t="str">
        <f>MID(F10,1,6)&amp;"-"&amp;MID(V10,1,9)</f>
        <v>Due Ja-2021 PROJ</v>
      </c>
      <c r="Z10" s="244" t="s">
        <v>235</v>
      </c>
      <c r="AA10" s="248"/>
      <c r="AB10" s="248"/>
      <c r="AC10" s="248"/>
      <c r="AD10" s="248"/>
      <c r="AE10" s="248"/>
      <c r="AF10" s="248"/>
      <c r="AG10" s="248"/>
      <c r="AH10" s="248"/>
    </row>
    <row r="11" spans="1:34" s="254" customFormat="1" ht="24" thickBot="1" x14ac:dyDescent="0.3">
      <c r="A11" s="250"/>
      <c r="B11" s="251"/>
      <c r="C11" s="252"/>
      <c r="D11" s="252"/>
      <c r="E11" s="252"/>
      <c r="F11" s="252"/>
      <c r="G11" s="252"/>
      <c r="H11" s="252"/>
      <c r="I11" s="252"/>
      <c r="J11" s="252"/>
      <c r="K11" s="252"/>
      <c r="L11" s="252"/>
      <c r="M11" s="252"/>
      <c r="N11" s="252"/>
      <c r="O11" s="252"/>
      <c r="P11" s="252"/>
      <c r="Q11" s="252"/>
      <c r="R11" s="252"/>
      <c r="S11" s="252"/>
      <c r="T11" s="252"/>
      <c r="U11" s="252"/>
      <c r="V11" s="252"/>
      <c r="W11" s="25"/>
      <c r="X11" s="25"/>
      <c r="Y11" s="253"/>
      <c r="Z11"/>
      <c r="AA11" s="146"/>
      <c r="AB11" s="146"/>
      <c r="AC11" s="146"/>
      <c r="AD11" s="146"/>
      <c r="AE11" s="146"/>
      <c r="AF11" s="146"/>
      <c r="AG11" s="146"/>
      <c r="AH11" s="146"/>
    </row>
    <row r="12" spans="1:34" s="262" customFormat="1" ht="20.25" customHeight="1" x14ac:dyDescent="0.55000000000000004">
      <c r="A12" s="255"/>
      <c r="B12" s="256"/>
      <c r="C12" s="257"/>
      <c r="D12" s="257"/>
      <c r="E12" s="257"/>
      <c r="F12" s="257"/>
      <c r="G12" s="257"/>
      <c r="H12" s="257"/>
      <c r="I12" s="257"/>
      <c r="J12" s="257"/>
      <c r="K12" s="257"/>
      <c r="L12" s="257"/>
      <c r="M12" s="257"/>
      <c r="N12" s="257"/>
      <c r="O12" s="257"/>
      <c r="P12" s="257"/>
      <c r="Q12" s="257"/>
      <c r="R12" s="257"/>
      <c r="S12" s="257"/>
      <c r="T12" s="257"/>
      <c r="U12" s="257"/>
      <c r="V12" s="257"/>
      <c r="W12" s="258"/>
      <c r="X12" s="258"/>
      <c r="Y12" s="259"/>
      <c r="Z12" s="260"/>
      <c r="AA12" s="261"/>
      <c r="AB12" s="261"/>
      <c r="AC12" s="261"/>
      <c r="AD12" s="261"/>
      <c r="AE12" s="261"/>
      <c r="AF12" s="261"/>
      <c r="AG12" s="261"/>
      <c r="AH12" s="261"/>
    </row>
    <row r="13" spans="1:34" s="262" customFormat="1" ht="14.25" customHeight="1" thickBot="1" x14ac:dyDescent="0.6">
      <c r="A13" s="255"/>
      <c r="B13" s="263"/>
      <c r="C13" s="264"/>
      <c r="D13" s="264"/>
      <c r="E13" s="264"/>
      <c r="F13" s="264"/>
      <c r="G13" s="264"/>
      <c r="H13" s="264"/>
      <c r="I13" s="264"/>
      <c r="J13" s="264"/>
      <c r="K13" s="264"/>
      <c r="L13" s="264"/>
      <c r="M13" s="264"/>
      <c r="N13" s="264"/>
      <c r="O13" s="264"/>
      <c r="P13" s="264"/>
      <c r="Q13" s="264"/>
      <c r="R13" s="264"/>
      <c r="S13" s="264"/>
      <c r="T13" s="264"/>
      <c r="U13" s="264"/>
      <c r="V13" s="264"/>
      <c r="W13" s="263"/>
      <c r="X13" s="263"/>
      <c r="Y13" s="265"/>
      <c r="Z13" s="266"/>
      <c r="AA13" s="261"/>
      <c r="AB13" s="261"/>
      <c r="AC13" s="261"/>
      <c r="AD13" s="261"/>
      <c r="AE13" s="261"/>
      <c r="AF13" s="261"/>
      <c r="AG13" s="261"/>
      <c r="AH13" s="261"/>
    </row>
    <row r="14" spans="1:34" s="280" customFormat="1" ht="40.15" customHeight="1" x14ac:dyDescent="0.5">
      <c r="A14" s="267"/>
      <c r="B14" s="268" t="s">
        <v>236</v>
      </c>
      <c r="C14" s="269">
        <v>110212733.00000004</v>
      </c>
      <c r="D14" s="269">
        <v>106879865</v>
      </c>
      <c r="E14" s="269">
        <v>106879865</v>
      </c>
      <c r="F14" s="269"/>
      <c r="G14" s="270">
        <v>110072655</v>
      </c>
      <c r="H14" s="271"/>
      <c r="I14" s="272">
        <v>8209636</v>
      </c>
      <c r="J14" s="272">
        <v>7909816</v>
      </c>
      <c r="K14" s="272">
        <v>8152569</v>
      </c>
      <c r="L14" s="272">
        <v>0</v>
      </c>
      <c r="M14" s="272">
        <v>0</v>
      </c>
      <c r="N14" s="272">
        <v>0</v>
      </c>
      <c r="O14" s="272">
        <v>0</v>
      </c>
      <c r="P14" s="272">
        <v>0</v>
      </c>
      <c r="Q14" s="272">
        <v>0</v>
      </c>
      <c r="R14" s="272">
        <v>0</v>
      </c>
      <c r="S14" s="272">
        <v>0</v>
      </c>
      <c r="T14" s="272">
        <v>0</v>
      </c>
      <c r="U14" s="269">
        <f>SUM(I14:T14)</f>
        <v>24272021</v>
      </c>
      <c r="V14" s="273"/>
      <c r="W14" s="274"/>
      <c r="X14" s="275"/>
      <c r="Y14" s="276"/>
      <c r="Z14" s="277"/>
      <c r="AA14" s="278"/>
      <c r="AB14" s="279"/>
      <c r="AC14" s="279"/>
      <c r="AD14" s="279"/>
      <c r="AE14" s="279"/>
      <c r="AF14" s="279"/>
      <c r="AG14" s="279"/>
      <c r="AH14" s="279"/>
    </row>
    <row r="15" spans="1:34" s="79" customFormat="1" ht="72.75" customHeight="1" x14ac:dyDescent="0.5">
      <c r="A15" s="281"/>
      <c r="B15" s="282" t="s">
        <v>237</v>
      </c>
      <c r="C15" s="283">
        <v>-63838965</v>
      </c>
      <c r="D15" s="283">
        <v>-58890804.99999997</v>
      </c>
      <c r="E15" s="283">
        <v>-58890804.99999997</v>
      </c>
      <c r="F15" s="283"/>
      <c r="G15" s="284">
        <v>-60481269.000000007</v>
      </c>
      <c r="H15" s="285"/>
      <c r="I15" s="286">
        <v>-4861611</v>
      </c>
      <c r="J15" s="286">
        <v>-4643305</v>
      </c>
      <c r="K15" s="286">
        <v>-3966966</v>
      </c>
      <c r="L15" s="286">
        <v>0</v>
      </c>
      <c r="M15" s="286">
        <v>0</v>
      </c>
      <c r="N15" s="286">
        <v>0</v>
      </c>
      <c r="O15" s="286">
        <v>0</v>
      </c>
      <c r="P15" s="286">
        <v>0</v>
      </c>
      <c r="Q15" s="286">
        <v>0</v>
      </c>
      <c r="R15" s="286">
        <v>0</v>
      </c>
      <c r="S15" s="286">
        <v>0</v>
      </c>
      <c r="T15" s="286">
        <v>0</v>
      </c>
      <c r="U15" s="283">
        <f t="shared" ref="U15:U22" si="1">SUM(I15:T15)</f>
        <v>-13471882</v>
      </c>
      <c r="V15" s="287"/>
      <c r="W15" s="288"/>
      <c r="X15" s="289"/>
      <c r="Y15" s="290"/>
      <c r="Z15" s="291"/>
      <c r="AA15" s="292"/>
      <c r="AB15" s="293"/>
      <c r="AC15" s="293"/>
      <c r="AD15" s="293"/>
      <c r="AE15" s="293"/>
      <c r="AF15" s="293"/>
      <c r="AG15" s="293"/>
      <c r="AH15" s="293"/>
    </row>
    <row r="16" spans="1:34" s="79" customFormat="1" ht="40.15" customHeight="1" x14ac:dyDescent="0.5">
      <c r="A16" s="281" t="s">
        <v>238</v>
      </c>
      <c r="B16" s="294" t="s">
        <v>99</v>
      </c>
      <c r="C16" s="295">
        <v>1019053</v>
      </c>
      <c r="D16" s="295">
        <v>900129.99999999953</v>
      </c>
      <c r="E16" s="295">
        <v>900129.99999999953</v>
      </c>
      <c r="F16" s="295"/>
      <c r="G16" s="296">
        <v>1008927</v>
      </c>
      <c r="H16" s="297"/>
      <c r="I16" s="298">
        <v>68657</v>
      </c>
      <c r="J16" s="298">
        <v>68657</v>
      </c>
      <c r="K16" s="298">
        <v>68657</v>
      </c>
      <c r="L16" s="298">
        <v>0</v>
      </c>
      <c r="M16" s="298">
        <v>0</v>
      </c>
      <c r="N16" s="298">
        <v>0</v>
      </c>
      <c r="O16" s="298">
        <v>0</v>
      </c>
      <c r="P16" s="298">
        <v>0</v>
      </c>
      <c r="Q16" s="298">
        <v>0</v>
      </c>
      <c r="R16" s="298">
        <v>0</v>
      </c>
      <c r="S16" s="298">
        <v>0</v>
      </c>
      <c r="T16" s="298">
        <v>0</v>
      </c>
      <c r="U16" s="295">
        <f t="shared" si="1"/>
        <v>205971</v>
      </c>
      <c r="V16" s="299"/>
      <c r="W16" s="300"/>
      <c r="X16" s="301"/>
      <c r="Y16" s="302"/>
      <c r="Z16" s="303"/>
      <c r="AA16" s="292"/>
      <c r="AB16" s="293"/>
      <c r="AC16" s="293"/>
      <c r="AD16" s="293"/>
      <c r="AE16" s="293"/>
      <c r="AF16" s="293"/>
      <c r="AG16" s="293"/>
      <c r="AH16" s="293"/>
    </row>
    <row r="17" spans="1:34" s="79" customFormat="1" ht="39.75" customHeight="1" x14ac:dyDescent="0.5">
      <c r="A17" s="281"/>
      <c r="B17" s="304" t="s">
        <v>239</v>
      </c>
      <c r="C17" s="283">
        <v>0</v>
      </c>
      <c r="D17" s="283">
        <v>0</v>
      </c>
      <c r="E17" s="283">
        <v>0</v>
      </c>
      <c r="F17" s="283"/>
      <c r="G17" s="284">
        <v>0</v>
      </c>
      <c r="H17" s="285"/>
      <c r="I17" s="286">
        <v>0</v>
      </c>
      <c r="J17" s="286">
        <v>0</v>
      </c>
      <c r="K17" s="286">
        <v>0</v>
      </c>
      <c r="L17" s="286">
        <v>0</v>
      </c>
      <c r="M17" s="286">
        <v>0</v>
      </c>
      <c r="N17" s="286">
        <v>0</v>
      </c>
      <c r="O17" s="286">
        <v>0</v>
      </c>
      <c r="P17" s="286">
        <v>0</v>
      </c>
      <c r="Q17" s="286">
        <v>0</v>
      </c>
      <c r="R17" s="286">
        <v>0</v>
      </c>
      <c r="S17" s="286">
        <v>0</v>
      </c>
      <c r="T17" s="286">
        <v>0</v>
      </c>
      <c r="U17" s="283">
        <f t="shared" si="1"/>
        <v>0</v>
      </c>
      <c r="V17" s="287"/>
      <c r="W17" s="288"/>
      <c r="X17" s="289"/>
      <c r="Y17" s="290"/>
      <c r="Z17" s="291"/>
      <c r="AA17" s="292"/>
      <c r="AB17" s="293"/>
      <c r="AC17" s="293"/>
      <c r="AD17" s="293"/>
      <c r="AE17" s="293"/>
      <c r="AF17" s="293"/>
      <c r="AG17" s="293"/>
      <c r="AH17" s="293"/>
    </row>
    <row r="18" spans="1:34" s="280" customFormat="1" ht="40.15" customHeight="1" x14ac:dyDescent="0.5">
      <c r="A18" s="267"/>
      <c r="B18" s="305" t="s">
        <v>240</v>
      </c>
      <c r="C18" s="306">
        <v>47392821</v>
      </c>
      <c r="D18" s="306">
        <v>48889189.999999978</v>
      </c>
      <c r="E18" s="306">
        <v>48889189.999999978</v>
      </c>
      <c r="F18" s="306"/>
      <c r="G18" s="307">
        <v>50600312.99999997</v>
      </c>
      <c r="H18" s="308"/>
      <c r="I18" s="309">
        <v>3416682</v>
      </c>
      <c r="J18" s="309">
        <v>3335168</v>
      </c>
      <c r="K18" s="309">
        <v>4254260</v>
      </c>
      <c r="L18" s="309">
        <v>0</v>
      </c>
      <c r="M18" s="309">
        <v>0</v>
      </c>
      <c r="N18" s="309">
        <v>0</v>
      </c>
      <c r="O18" s="309">
        <v>0</v>
      </c>
      <c r="P18" s="309">
        <v>0</v>
      </c>
      <c r="Q18" s="309">
        <v>0</v>
      </c>
      <c r="R18" s="309">
        <v>0</v>
      </c>
      <c r="S18" s="309">
        <v>0</v>
      </c>
      <c r="T18" s="309">
        <v>0</v>
      </c>
      <c r="U18" s="306">
        <f t="shared" si="1"/>
        <v>11006110</v>
      </c>
      <c r="V18" s="310"/>
      <c r="W18" s="274"/>
      <c r="X18" s="275"/>
      <c r="Y18" s="276"/>
      <c r="Z18" s="277"/>
      <c r="AA18" s="278"/>
      <c r="AB18" s="279"/>
      <c r="AC18" s="279"/>
      <c r="AD18" s="279"/>
      <c r="AE18" s="279"/>
      <c r="AF18" s="279"/>
      <c r="AG18" s="279"/>
      <c r="AH18" s="279"/>
    </row>
    <row r="19" spans="1:34" s="79" customFormat="1" ht="40.15" customHeight="1" x14ac:dyDescent="0.5">
      <c r="A19" s="281"/>
      <c r="B19" s="304" t="s">
        <v>60</v>
      </c>
      <c r="C19" s="283">
        <v>0</v>
      </c>
      <c r="D19" s="283">
        <v>0</v>
      </c>
      <c r="E19" s="283">
        <v>0</v>
      </c>
      <c r="F19" s="283"/>
      <c r="G19" s="284">
        <v>5640000</v>
      </c>
      <c r="H19" s="285"/>
      <c r="I19" s="286">
        <v>483297.15999999992</v>
      </c>
      <c r="J19" s="286">
        <v>486205.78</v>
      </c>
      <c r="K19" s="286">
        <v>473711.35</v>
      </c>
      <c r="L19" s="286">
        <v>0</v>
      </c>
      <c r="M19" s="286">
        <v>0</v>
      </c>
      <c r="N19" s="286">
        <v>0</v>
      </c>
      <c r="O19" s="286">
        <v>0</v>
      </c>
      <c r="P19" s="286">
        <v>0</v>
      </c>
      <c r="Q19" s="286">
        <v>0</v>
      </c>
      <c r="R19" s="286">
        <v>0</v>
      </c>
      <c r="S19" s="286">
        <v>0</v>
      </c>
      <c r="T19" s="286">
        <v>0</v>
      </c>
      <c r="U19" s="283">
        <f t="shared" si="1"/>
        <v>1443214.29</v>
      </c>
      <c r="V19" s="287"/>
      <c r="W19" s="288"/>
      <c r="X19" s="289"/>
      <c r="Y19" s="290"/>
      <c r="Z19" s="291"/>
      <c r="AA19" s="292"/>
      <c r="AB19" s="293"/>
      <c r="AC19" s="293"/>
      <c r="AD19" s="293"/>
      <c r="AE19" s="293"/>
      <c r="AF19" s="293"/>
      <c r="AG19" s="293"/>
      <c r="AH19" s="293"/>
    </row>
    <row r="20" spans="1:34" s="79" customFormat="1" ht="40.15" customHeight="1" x14ac:dyDescent="0.5">
      <c r="A20" s="281" t="s">
        <v>241</v>
      </c>
      <c r="B20" s="294" t="s">
        <v>242</v>
      </c>
      <c r="C20" s="295">
        <v>0</v>
      </c>
      <c r="D20" s="295">
        <v>0</v>
      </c>
      <c r="E20" s="295">
        <v>0</v>
      </c>
      <c r="F20" s="295"/>
      <c r="G20" s="296">
        <v>-5639999.9999999991</v>
      </c>
      <c r="H20" s="297"/>
      <c r="I20" s="298">
        <v>-483297.15999999992</v>
      </c>
      <c r="J20" s="298">
        <v>-486205.78</v>
      </c>
      <c r="K20" s="298">
        <v>-473711.35</v>
      </c>
      <c r="L20" s="298">
        <v>0</v>
      </c>
      <c r="M20" s="298">
        <v>0</v>
      </c>
      <c r="N20" s="298">
        <v>0</v>
      </c>
      <c r="O20" s="298">
        <v>0</v>
      </c>
      <c r="P20" s="298">
        <v>0</v>
      </c>
      <c r="Q20" s="298">
        <v>0</v>
      </c>
      <c r="R20" s="298">
        <v>0</v>
      </c>
      <c r="S20" s="298">
        <v>0</v>
      </c>
      <c r="T20" s="298">
        <v>0</v>
      </c>
      <c r="U20" s="295">
        <f t="shared" si="1"/>
        <v>-1443214.29</v>
      </c>
      <c r="V20" s="299"/>
      <c r="W20" s="300"/>
      <c r="X20" s="301"/>
      <c r="Y20" s="302"/>
      <c r="Z20" s="303"/>
      <c r="AA20" s="292"/>
      <c r="AB20" s="293"/>
      <c r="AC20" s="293"/>
      <c r="AD20" s="293"/>
      <c r="AE20" s="293"/>
      <c r="AF20" s="293"/>
      <c r="AG20" s="293"/>
      <c r="AH20" s="293"/>
    </row>
    <row r="21" spans="1:34" s="79" customFormat="1" ht="40.15" customHeight="1" x14ac:dyDescent="0.5">
      <c r="A21" s="281"/>
      <c r="B21" s="304" t="s">
        <v>90</v>
      </c>
      <c r="C21" s="283">
        <v>0</v>
      </c>
      <c r="D21" s="283">
        <v>0</v>
      </c>
      <c r="E21" s="283">
        <v>0</v>
      </c>
      <c r="F21" s="283"/>
      <c r="G21" s="284">
        <v>0</v>
      </c>
      <c r="H21" s="285"/>
      <c r="I21" s="286">
        <v>0</v>
      </c>
      <c r="J21" s="286">
        <v>0</v>
      </c>
      <c r="K21" s="286">
        <v>0</v>
      </c>
      <c r="L21" s="286">
        <v>0</v>
      </c>
      <c r="M21" s="286">
        <v>0</v>
      </c>
      <c r="N21" s="286">
        <v>0</v>
      </c>
      <c r="O21" s="286">
        <v>0</v>
      </c>
      <c r="P21" s="286">
        <v>0</v>
      </c>
      <c r="Q21" s="286">
        <v>0</v>
      </c>
      <c r="R21" s="286">
        <v>0</v>
      </c>
      <c r="S21" s="286">
        <v>0</v>
      </c>
      <c r="T21" s="286">
        <v>0</v>
      </c>
      <c r="U21" s="283">
        <f t="shared" si="1"/>
        <v>0</v>
      </c>
      <c r="V21" s="287"/>
      <c r="W21" s="288"/>
      <c r="X21" s="289"/>
      <c r="Y21" s="290"/>
      <c r="Z21" s="291"/>
      <c r="AA21" s="292"/>
      <c r="AB21" s="293"/>
      <c r="AC21" s="293"/>
      <c r="AD21" s="293"/>
      <c r="AE21" s="293"/>
      <c r="AF21" s="293"/>
      <c r="AG21" s="293"/>
      <c r="AH21" s="293"/>
    </row>
    <row r="22" spans="1:34" s="280" customFormat="1" ht="72.75" customHeight="1" thickBot="1" x14ac:dyDescent="0.55000000000000004">
      <c r="A22" s="267"/>
      <c r="B22" s="311" t="s">
        <v>243</v>
      </c>
      <c r="C22" s="312">
        <v>47392821</v>
      </c>
      <c r="D22" s="312">
        <v>48889189.999999978</v>
      </c>
      <c r="E22" s="312">
        <v>48889189.999999978</v>
      </c>
      <c r="F22" s="312">
        <v>0</v>
      </c>
      <c r="G22" s="313">
        <v>50600312.99999997</v>
      </c>
      <c r="H22" s="314"/>
      <c r="I22" s="315">
        <v>3416682</v>
      </c>
      <c r="J22" s="315">
        <v>3335168</v>
      </c>
      <c r="K22" s="315">
        <v>4254260</v>
      </c>
      <c r="L22" s="315">
        <v>0</v>
      </c>
      <c r="M22" s="315">
        <v>0</v>
      </c>
      <c r="N22" s="315">
        <v>0</v>
      </c>
      <c r="O22" s="315">
        <v>0</v>
      </c>
      <c r="P22" s="315">
        <v>0</v>
      </c>
      <c r="Q22" s="315">
        <v>0</v>
      </c>
      <c r="R22" s="315">
        <v>0</v>
      </c>
      <c r="S22" s="315">
        <v>0</v>
      </c>
      <c r="T22" s="315">
        <v>0</v>
      </c>
      <c r="U22" s="312">
        <f t="shared" si="1"/>
        <v>11006110</v>
      </c>
      <c r="V22" s="316"/>
      <c r="W22" s="274"/>
      <c r="X22" s="275"/>
      <c r="Y22" s="276"/>
      <c r="Z22" s="277"/>
      <c r="AA22" s="278"/>
      <c r="AB22" s="279"/>
      <c r="AC22" s="279"/>
      <c r="AD22" s="279"/>
      <c r="AE22" s="279"/>
      <c r="AF22" s="279"/>
      <c r="AG22" s="279"/>
      <c r="AH22" s="279"/>
    </row>
    <row r="23" spans="1:34" s="79" customFormat="1" ht="40.15" customHeight="1" thickBot="1" x14ac:dyDescent="0.55000000000000004">
      <c r="A23" s="281"/>
      <c r="B23" s="683" t="s">
        <v>244</v>
      </c>
      <c r="C23" s="683"/>
      <c r="D23" s="683"/>
      <c r="E23" s="683"/>
      <c r="F23" s="683"/>
      <c r="G23" s="683"/>
      <c r="H23" s="317"/>
      <c r="I23" s="684" t="s">
        <v>244</v>
      </c>
      <c r="J23" s="684"/>
      <c r="K23" s="684"/>
      <c r="L23" s="684"/>
      <c r="M23" s="684"/>
      <c r="N23" s="685"/>
      <c r="O23" s="686" t="s">
        <v>244</v>
      </c>
      <c r="P23" s="684"/>
      <c r="Q23" s="684"/>
      <c r="R23" s="684"/>
      <c r="S23" s="684"/>
      <c r="T23" s="685"/>
      <c r="U23" s="318"/>
      <c r="V23" s="318"/>
      <c r="W23" s="288"/>
      <c r="X23" s="289"/>
      <c r="Y23" s="290"/>
      <c r="Z23" s="291"/>
      <c r="AA23" s="292"/>
      <c r="AB23" s="293"/>
      <c r="AC23" s="293"/>
      <c r="AD23" s="293"/>
      <c r="AE23" s="293"/>
      <c r="AF23" s="293"/>
      <c r="AG23" s="293"/>
      <c r="AH23" s="293"/>
    </row>
    <row r="24" spans="1:34" s="330" customFormat="1" ht="40.15" customHeight="1" x14ac:dyDescent="0.5">
      <c r="A24" s="319"/>
      <c r="B24" s="320" t="s">
        <v>102</v>
      </c>
      <c r="C24" s="321"/>
      <c r="D24" s="321"/>
      <c r="E24" s="321"/>
      <c r="F24" s="321"/>
      <c r="G24" s="321"/>
      <c r="H24" s="322"/>
      <c r="I24" s="323"/>
      <c r="J24" s="323"/>
      <c r="K24" s="323"/>
      <c r="L24" s="323"/>
      <c r="M24" s="323"/>
      <c r="N24" s="323"/>
      <c r="O24" s="323"/>
      <c r="P24" s="323"/>
      <c r="Q24" s="323"/>
      <c r="R24" s="323"/>
      <c r="S24" s="323"/>
      <c r="T24" s="323"/>
      <c r="U24" s="323"/>
      <c r="V24" s="324"/>
      <c r="W24" s="325"/>
      <c r="X24" s="326"/>
      <c r="Y24" s="327"/>
      <c r="Z24" s="328"/>
      <c r="AA24" s="329"/>
      <c r="AB24" s="248"/>
      <c r="AC24" s="248"/>
      <c r="AD24" s="248"/>
      <c r="AE24" s="248"/>
      <c r="AF24" s="248"/>
      <c r="AG24" s="248"/>
      <c r="AH24" s="248"/>
    </row>
    <row r="25" spans="1:34" s="280" customFormat="1" ht="40.15" customHeight="1" x14ac:dyDescent="0.5">
      <c r="A25" s="267" t="s">
        <v>245</v>
      </c>
      <c r="B25" s="331" t="s">
        <v>236</v>
      </c>
      <c r="C25" s="332">
        <v>47368125</v>
      </c>
      <c r="D25" s="332">
        <v>44936662.999999978</v>
      </c>
      <c r="E25" s="332">
        <v>44936662.999999978</v>
      </c>
      <c r="F25" s="332"/>
      <c r="G25" s="333">
        <v>49241878.999999993</v>
      </c>
      <c r="H25" s="334"/>
      <c r="I25" s="335">
        <v>3498448</v>
      </c>
      <c r="J25" s="336">
        <v>3370683</v>
      </c>
      <c r="K25" s="336">
        <v>3474129</v>
      </c>
      <c r="L25" s="336">
        <v>0</v>
      </c>
      <c r="M25" s="336">
        <v>0</v>
      </c>
      <c r="N25" s="336">
        <v>0</v>
      </c>
      <c r="O25" s="336">
        <v>0</v>
      </c>
      <c r="P25" s="336">
        <v>0</v>
      </c>
      <c r="Q25" s="336">
        <v>0</v>
      </c>
      <c r="R25" s="336">
        <v>0</v>
      </c>
      <c r="S25" s="336">
        <v>0</v>
      </c>
      <c r="T25" s="336">
        <v>0</v>
      </c>
      <c r="U25" s="336">
        <f>SUM(I25:T25)</f>
        <v>10343260</v>
      </c>
      <c r="V25" s="332"/>
      <c r="W25" s="274"/>
      <c r="X25" s="275"/>
      <c r="Y25" s="276"/>
      <c r="Z25" s="277"/>
      <c r="AA25" s="278"/>
      <c r="AB25" s="279"/>
      <c r="AC25" s="337">
        <f>+U25/U14</f>
        <v>0.42613921601336779</v>
      </c>
      <c r="AD25" s="279"/>
      <c r="AE25" s="279"/>
      <c r="AF25" s="279"/>
      <c r="AG25" s="279"/>
      <c r="AH25" s="279"/>
    </row>
    <row r="26" spans="1:34" s="79" customFormat="1" ht="72.75" customHeight="1" x14ac:dyDescent="0.5">
      <c r="A26" s="281" t="s">
        <v>246</v>
      </c>
      <c r="B26" s="282" t="s">
        <v>237</v>
      </c>
      <c r="C26" s="283">
        <v>-31299780.999999996</v>
      </c>
      <c r="D26" s="283">
        <v>-27703415.999999996</v>
      </c>
      <c r="E26" s="283">
        <v>-27703415.999999996</v>
      </c>
      <c r="F26" s="283"/>
      <c r="G26" s="284">
        <v>-32325181.000000019</v>
      </c>
      <c r="H26" s="285"/>
      <c r="I26" s="286">
        <v>-2297741</v>
      </c>
      <c r="J26" s="286">
        <v>-2213826</v>
      </c>
      <c r="K26" s="286">
        <v>-2281769</v>
      </c>
      <c r="L26" s="286">
        <v>0</v>
      </c>
      <c r="M26" s="286">
        <v>0</v>
      </c>
      <c r="N26" s="286">
        <v>0</v>
      </c>
      <c r="O26" s="286">
        <v>0</v>
      </c>
      <c r="P26" s="286">
        <v>0</v>
      </c>
      <c r="Q26" s="286">
        <v>0</v>
      </c>
      <c r="R26" s="286">
        <v>0</v>
      </c>
      <c r="S26" s="286">
        <v>0</v>
      </c>
      <c r="T26" s="286">
        <v>0</v>
      </c>
      <c r="U26" s="286">
        <f>SUM(I26:T26)</f>
        <v>-6793336</v>
      </c>
      <c r="V26" s="283"/>
      <c r="W26" s="288"/>
      <c r="X26" s="289"/>
      <c r="Y26" s="290"/>
      <c r="Z26" s="291"/>
      <c r="AA26" s="292"/>
      <c r="AB26" s="293"/>
      <c r="AC26" s="338"/>
      <c r="AD26" s="293"/>
      <c r="AE26" s="293"/>
      <c r="AF26" s="293"/>
      <c r="AG26" s="293"/>
      <c r="AH26" s="293"/>
    </row>
    <row r="27" spans="1:34" s="79" customFormat="1" ht="40.15" customHeight="1" x14ac:dyDescent="0.5">
      <c r="A27" s="281" t="s">
        <v>247</v>
      </c>
      <c r="B27" s="339" t="s">
        <v>99</v>
      </c>
      <c r="C27" s="340">
        <v>0</v>
      </c>
      <c r="D27" s="340">
        <v>0</v>
      </c>
      <c r="E27" s="340">
        <v>0</v>
      </c>
      <c r="F27" s="340"/>
      <c r="G27" s="341">
        <v>0</v>
      </c>
      <c r="H27" s="342"/>
      <c r="I27" s="343">
        <v>0</v>
      </c>
      <c r="J27" s="343">
        <v>0</v>
      </c>
      <c r="K27" s="343">
        <v>0</v>
      </c>
      <c r="L27" s="343">
        <v>0</v>
      </c>
      <c r="M27" s="343">
        <v>0</v>
      </c>
      <c r="N27" s="343">
        <v>0</v>
      </c>
      <c r="O27" s="343">
        <v>0</v>
      </c>
      <c r="P27" s="343">
        <v>0</v>
      </c>
      <c r="Q27" s="343">
        <v>0</v>
      </c>
      <c r="R27" s="343">
        <v>0</v>
      </c>
      <c r="S27" s="343">
        <v>0</v>
      </c>
      <c r="T27" s="343">
        <v>0</v>
      </c>
      <c r="U27" s="343">
        <v>0</v>
      </c>
      <c r="V27" s="340"/>
      <c r="W27" s="300"/>
      <c r="X27" s="301"/>
      <c r="Y27" s="302"/>
      <c r="Z27" s="303"/>
      <c r="AA27" s="292"/>
      <c r="AB27" s="293"/>
      <c r="AC27" s="293"/>
      <c r="AD27" s="293"/>
      <c r="AE27" s="293"/>
      <c r="AF27" s="293"/>
      <c r="AG27" s="293"/>
      <c r="AH27" s="293"/>
    </row>
    <row r="28" spans="1:34" s="79" customFormat="1" ht="39.75" customHeight="1" x14ac:dyDescent="0.5">
      <c r="A28" s="281" t="s">
        <v>248</v>
      </c>
      <c r="B28" s="304" t="s">
        <v>239</v>
      </c>
      <c r="C28" s="283">
        <v>0</v>
      </c>
      <c r="D28" s="283">
        <v>0</v>
      </c>
      <c r="E28" s="283">
        <v>0</v>
      </c>
      <c r="F28" s="283">
        <v>0</v>
      </c>
      <c r="G28" s="284">
        <v>0</v>
      </c>
      <c r="H28" s="285"/>
      <c r="I28" s="286">
        <v>0</v>
      </c>
      <c r="J28" s="286">
        <v>0</v>
      </c>
      <c r="K28" s="286">
        <v>0</v>
      </c>
      <c r="L28" s="286">
        <v>0</v>
      </c>
      <c r="M28" s="286">
        <v>0</v>
      </c>
      <c r="N28" s="286">
        <v>0</v>
      </c>
      <c r="O28" s="286">
        <v>0</v>
      </c>
      <c r="P28" s="286">
        <v>0</v>
      </c>
      <c r="Q28" s="286">
        <v>0</v>
      </c>
      <c r="R28" s="286">
        <v>0</v>
      </c>
      <c r="S28" s="286">
        <v>0</v>
      </c>
      <c r="T28" s="286">
        <v>0</v>
      </c>
      <c r="U28" s="286">
        <v>0</v>
      </c>
      <c r="V28" s="283"/>
      <c r="W28" s="288"/>
      <c r="X28" s="289"/>
      <c r="Y28" s="290"/>
      <c r="Z28" s="291"/>
      <c r="AA28" s="292"/>
      <c r="AB28" s="293"/>
      <c r="AC28" s="293"/>
      <c r="AD28" s="293"/>
      <c r="AE28" s="293"/>
      <c r="AF28" s="293"/>
      <c r="AG28" s="293"/>
      <c r="AH28" s="293"/>
    </row>
    <row r="29" spans="1:34" s="280" customFormat="1" ht="40.15" customHeight="1" x14ac:dyDescent="0.5">
      <c r="A29" s="267" t="s">
        <v>249</v>
      </c>
      <c r="B29" s="331" t="s">
        <v>240</v>
      </c>
      <c r="C29" s="332">
        <v>16068343.999999994</v>
      </c>
      <c r="D29" s="332">
        <v>17233246.999999993</v>
      </c>
      <c r="E29" s="332">
        <v>17233246.999999993</v>
      </c>
      <c r="F29" s="332">
        <f>SUM(F25:F28)</f>
        <v>0</v>
      </c>
      <c r="G29" s="333">
        <v>16916697.999999985</v>
      </c>
      <c r="H29" s="334"/>
      <c r="I29" s="336">
        <f>SUM(I25:I28)</f>
        <v>1200707</v>
      </c>
      <c r="J29" s="336">
        <f t="shared" ref="J29:U29" si="2">SUM(J25:J28)</f>
        <v>1156857</v>
      </c>
      <c r="K29" s="336">
        <f t="shared" si="2"/>
        <v>1192360</v>
      </c>
      <c r="L29" s="336">
        <f t="shared" si="2"/>
        <v>0</v>
      </c>
      <c r="M29" s="336">
        <f t="shared" si="2"/>
        <v>0</v>
      </c>
      <c r="N29" s="336">
        <f t="shared" si="2"/>
        <v>0</v>
      </c>
      <c r="O29" s="336">
        <f t="shared" si="2"/>
        <v>0</v>
      </c>
      <c r="P29" s="336">
        <f t="shared" si="2"/>
        <v>0</v>
      </c>
      <c r="Q29" s="336">
        <f t="shared" si="2"/>
        <v>0</v>
      </c>
      <c r="R29" s="336">
        <f t="shared" si="2"/>
        <v>0</v>
      </c>
      <c r="S29" s="336">
        <f t="shared" si="2"/>
        <v>0</v>
      </c>
      <c r="T29" s="336">
        <f t="shared" si="2"/>
        <v>0</v>
      </c>
      <c r="U29" s="336">
        <f t="shared" si="2"/>
        <v>3549924</v>
      </c>
      <c r="V29" s="332"/>
      <c r="W29" s="274"/>
      <c r="X29" s="275"/>
      <c r="Y29" s="276"/>
      <c r="Z29" s="277"/>
      <c r="AA29" s="278"/>
      <c r="AB29" s="279"/>
      <c r="AC29" s="344">
        <f>+U29/U25</f>
        <v>0.34321132795656301</v>
      </c>
      <c r="AD29" s="279"/>
      <c r="AE29" s="279"/>
      <c r="AF29" s="279"/>
      <c r="AG29" s="279"/>
      <c r="AH29" s="279"/>
    </row>
    <row r="30" spans="1:34" s="79" customFormat="1" ht="40.15" customHeight="1" x14ac:dyDescent="0.5">
      <c r="A30" s="281" t="s">
        <v>250</v>
      </c>
      <c r="B30" s="304" t="s">
        <v>60</v>
      </c>
      <c r="C30" s="283">
        <v>0</v>
      </c>
      <c r="D30" s="283">
        <v>0</v>
      </c>
      <c r="E30" s="283">
        <v>0</v>
      </c>
      <c r="F30" s="283">
        <v>0</v>
      </c>
      <c r="G30" s="284">
        <v>0</v>
      </c>
      <c r="H30" s="285"/>
      <c r="I30" s="286">
        <v>0</v>
      </c>
      <c r="J30" s="286">
        <v>0</v>
      </c>
      <c r="K30" s="286">
        <v>0</v>
      </c>
      <c r="L30" s="286">
        <v>0</v>
      </c>
      <c r="M30" s="286">
        <v>0</v>
      </c>
      <c r="N30" s="286">
        <v>0</v>
      </c>
      <c r="O30" s="286">
        <v>0</v>
      </c>
      <c r="P30" s="286">
        <v>0</v>
      </c>
      <c r="Q30" s="286">
        <v>0</v>
      </c>
      <c r="R30" s="286">
        <v>0</v>
      </c>
      <c r="S30" s="286">
        <v>0</v>
      </c>
      <c r="T30" s="286">
        <v>0</v>
      </c>
      <c r="U30" s="286">
        <v>0</v>
      </c>
      <c r="V30" s="283"/>
      <c r="W30" s="288"/>
      <c r="X30" s="289"/>
      <c r="Y30" s="290"/>
      <c r="Z30" s="291"/>
      <c r="AA30" s="292"/>
      <c r="AB30" s="293"/>
      <c r="AC30" s="293"/>
      <c r="AD30" s="293"/>
      <c r="AE30" s="293"/>
      <c r="AF30" s="293"/>
      <c r="AG30" s="293"/>
      <c r="AH30" s="293"/>
    </row>
    <row r="31" spans="1:34" s="79" customFormat="1" ht="40.15" customHeight="1" x14ac:dyDescent="0.5">
      <c r="A31" s="281" t="s">
        <v>251</v>
      </c>
      <c r="B31" s="339" t="s">
        <v>242</v>
      </c>
      <c r="C31" s="340">
        <v>0</v>
      </c>
      <c r="D31" s="340">
        <v>0</v>
      </c>
      <c r="E31" s="340">
        <v>0</v>
      </c>
      <c r="F31" s="340">
        <v>0</v>
      </c>
      <c r="G31" s="341">
        <v>0</v>
      </c>
      <c r="H31" s="342"/>
      <c r="I31" s="343">
        <v>0</v>
      </c>
      <c r="J31" s="343">
        <v>0</v>
      </c>
      <c r="K31" s="343">
        <v>0</v>
      </c>
      <c r="L31" s="343">
        <v>0</v>
      </c>
      <c r="M31" s="343">
        <v>0</v>
      </c>
      <c r="N31" s="343">
        <v>0</v>
      </c>
      <c r="O31" s="343">
        <v>0</v>
      </c>
      <c r="P31" s="343">
        <v>0</v>
      </c>
      <c r="Q31" s="343">
        <v>0</v>
      </c>
      <c r="R31" s="343">
        <v>0</v>
      </c>
      <c r="S31" s="343">
        <v>0</v>
      </c>
      <c r="T31" s="343">
        <v>0</v>
      </c>
      <c r="U31" s="343">
        <v>0</v>
      </c>
      <c r="V31" s="340"/>
      <c r="W31" s="300"/>
      <c r="X31" s="301"/>
      <c r="Y31" s="302"/>
      <c r="Z31" s="303"/>
      <c r="AA31" s="292"/>
      <c r="AB31" s="293"/>
      <c r="AC31" s="293"/>
      <c r="AD31" s="293"/>
      <c r="AE31" s="293"/>
      <c r="AF31" s="293"/>
      <c r="AG31" s="293"/>
      <c r="AH31" s="293"/>
    </row>
    <row r="32" spans="1:34" s="79" customFormat="1" ht="40.15" customHeight="1" x14ac:dyDescent="0.5">
      <c r="A32" s="281" t="s">
        <v>252</v>
      </c>
      <c r="B32" s="304" t="s">
        <v>90</v>
      </c>
      <c r="C32" s="283">
        <v>0</v>
      </c>
      <c r="D32" s="283">
        <v>0</v>
      </c>
      <c r="E32" s="283">
        <v>0</v>
      </c>
      <c r="F32" s="283">
        <v>0</v>
      </c>
      <c r="G32" s="284">
        <v>0</v>
      </c>
      <c r="H32" s="285"/>
      <c r="I32" s="286">
        <v>0</v>
      </c>
      <c r="J32" s="286">
        <v>0</v>
      </c>
      <c r="K32" s="286">
        <v>0</v>
      </c>
      <c r="L32" s="286">
        <v>0</v>
      </c>
      <c r="M32" s="286">
        <v>0</v>
      </c>
      <c r="N32" s="286">
        <v>0</v>
      </c>
      <c r="O32" s="286">
        <v>0</v>
      </c>
      <c r="P32" s="286">
        <v>0</v>
      </c>
      <c r="Q32" s="286">
        <v>0</v>
      </c>
      <c r="R32" s="286">
        <v>0</v>
      </c>
      <c r="S32" s="286">
        <v>0</v>
      </c>
      <c r="T32" s="286">
        <v>0</v>
      </c>
      <c r="U32" s="286">
        <v>0</v>
      </c>
      <c r="V32" s="283"/>
      <c r="W32" s="288"/>
      <c r="X32" s="289"/>
      <c r="Y32" s="290"/>
      <c r="Z32" s="291"/>
      <c r="AA32" s="292"/>
      <c r="AB32" s="293"/>
      <c r="AC32" s="293"/>
      <c r="AD32" s="293"/>
      <c r="AE32" s="293"/>
      <c r="AF32" s="293"/>
      <c r="AG32" s="293"/>
      <c r="AH32" s="293"/>
    </row>
    <row r="33" spans="1:34" s="280" customFormat="1" ht="66.75" customHeight="1" thickBot="1" x14ac:dyDescent="0.55000000000000004">
      <c r="A33" s="267" t="s">
        <v>253</v>
      </c>
      <c r="B33" s="345" t="s">
        <v>243</v>
      </c>
      <c r="C33" s="346">
        <v>16068343.999999994</v>
      </c>
      <c r="D33" s="346">
        <v>17233246.999999993</v>
      </c>
      <c r="E33" s="346">
        <v>17233246.999999993</v>
      </c>
      <c r="F33" s="346">
        <v>0</v>
      </c>
      <c r="G33" s="347">
        <v>16916697.999999985</v>
      </c>
      <c r="H33" s="348"/>
      <c r="I33" s="349">
        <f>SUM(I29:I32)</f>
        <v>1200707</v>
      </c>
      <c r="J33" s="349">
        <f t="shared" ref="J33:U33" si="3">SUM(J29:J32)</f>
        <v>1156857</v>
      </c>
      <c r="K33" s="349">
        <f t="shared" si="3"/>
        <v>1192360</v>
      </c>
      <c r="L33" s="349">
        <f t="shared" si="3"/>
        <v>0</v>
      </c>
      <c r="M33" s="349">
        <f t="shared" si="3"/>
        <v>0</v>
      </c>
      <c r="N33" s="349">
        <f t="shared" si="3"/>
        <v>0</v>
      </c>
      <c r="O33" s="349">
        <f t="shared" si="3"/>
        <v>0</v>
      </c>
      <c r="P33" s="349">
        <f t="shared" si="3"/>
        <v>0</v>
      </c>
      <c r="Q33" s="349">
        <f t="shared" si="3"/>
        <v>0</v>
      </c>
      <c r="R33" s="349">
        <f t="shared" si="3"/>
        <v>0</v>
      </c>
      <c r="S33" s="349">
        <f t="shared" si="3"/>
        <v>0</v>
      </c>
      <c r="T33" s="349">
        <f t="shared" si="3"/>
        <v>0</v>
      </c>
      <c r="U33" s="349">
        <f t="shared" si="3"/>
        <v>3549924</v>
      </c>
      <c r="V33" s="349">
        <f>SUM(V29:V32)</f>
        <v>0</v>
      </c>
      <c r="W33" s="274"/>
      <c r="X33" s="275"/>
      <c r="Y33" s="276"/>
      <c r="Z33" s="277"/>
      <c r="AA33" s="278"/>
      <c r="AB33" s="279"/>
      <c r="AC33" s="279"/>
      <c r="AD33" s="279"/>
      <c r="AE33" s="279"/>
      <c r="AF33" s="279"/>
      <c r="AG33" s="279"/>
      <c r="AH33" s="279"/>
    </row>
    <row r="34" spans="1:34" s="79" customFormat="1" ht="23.25" customHeight="1" thickBot="1" x14ac:dyDescent="0.55000000000000004">
      <c r="A34" s="281"/>
      <c r="B34" s="350"/>
      <c r="C34" s="351"/>
      <c r="D34" s="351"/>
      <c r="E34" s="351"/>
      <c r="F34" s="351"/>
      <c r="G34" s="351"/>
      <c r="H34" s="317"/>
      <c r="I34" s="318"/>
      <c r="J34" s="318"/>
      <c r="K34" s="318"/>
      <c r="L34" s="318"/>
      <c r="M34" s="318"/>
      <c r="N34" s="318"/>
      <c r="O34" s="318"/>
      <c r="P34" s="318"/>
      <c r="Q34" s="318"/>
      <c r="R34" s="318"/>
      <c r="S34" s="318"/>
      <c r="T34" s="318"/>
      <c r="U34" s="318"/>
      <c r="V34" s="318"/>
      <c r="W34" s="288"/>
      <c r="X34" s="289"/>
      <c r="Y34" s="290"/>
      <c r="Z34" s="291"/>
      <c r="AA34" s="292"/>
      <c r="AB34" s="293"/>
      <c r="AC34" s="293"/>
      <c r="AD34" s="293"/>
      <c r="AE34" s="293"/>
      <c r="AF34" s="293"/>
      <c r="AG34" s="293"/>
      <c r="AH34" s="293"/>
    </row>
    <row r="35" spans="1:34" s="330" customFormat="1" ht="40.15" customHeight="1" x14ac:dyDescent="0.5">
      <c r="A35" s="319"/>
      <c r="B35" s="352" t="s">
        <v>101</v>
      </c>
      <c r="C35" s="353"/>
      <c r="D35" s="353"/>
      <c r="E35" s="353"/>
      <c r="F35" s="353"/>
      <c r="G35" s="353"/>
      <c r="H35" s="354"/>
      <c r="I35" s="355"/>
      <c r="J35" s="355"/>
      <c r="K35" s="355"/>
      <c r="L35" s="355"/>
      <c r="M35" s="355"/>
      <c r="N35" s="355"/>
      <c r="O35" s="355"/>
      <c r="P35" s="355"/>
      <c r="Q35" s="355"/>
      <c r="R35" s="355"/>
      <c r="S35" s="355"/>
      <c r="T35" s="355"/>
      <c r="U35" s="355"/>
      <c r="V35" s="356"/>
      <c r="W35" s="325"/>
      <c r="X35" s="326"/>
      <c r="Y35" s="327"/>
      <c r="Z35" s="328"/>
      <c r="AA35" s="329"/>
      <c r="AB35" s="248"/>
      <c r="AC35" s="248"/>
      <c r="AD35" s="248"/>
      <c r="AE35" s="248"/>
      <c r="AF35" s="248"/>
      <c r="AG35" s="248"/>
      <c r="AH35" s="248"/>
    </row>
    <row r="36" spans="1:34" s="280" customFormat="1" ht="40.15" customHeight="1" x14ac:dyDescent="0.5">
      <c r="A36" s="267" t="s">
        <v>254</v>
      </c>
      <c r="B36" s="357" t="s">
        <v>236</v>
      </c>
      <c r="C36" s="358">
        <v>21697661</v>
      </c>
      <c r="D36" s="358">
        <v>21512733.000000004</v>
      </c>
      <c r="E36" s="358">
        <v>21512733.000000004</v>
      </c>
      <c r="F36" s="358"/>
      <c r="G36" s="359">
        <v>19662716</v>
      </c>
      <c r="H36" s="360"/>
      <c r="I36" s="358">
        <v>1339674</v>
      </c>
      <c r="J36" s="358">
        <v>1290749</v>
      </c>
      <c r="K36" s="358">
        <v>1330362</v>
      </c>
      <c r="L36" s="358">
        <v>0</v>
      </c>
      <c r="M36" s="358">
        <v>0</v>
      </c>
      <c r="N36" s="358">
        <v>0</v>
      </c>
      <c r="O36" s="358">
        <v>0</v>
      </c>
      <c r="P36" s="358">
        <v>0</v>
      </c>
      <c r="Q36" s="358">
        <v>0</v>
      </c>
      <c r="R36" s="358">
        <v>0</v>
      </c>
      <c r="S36" s="358">
        <v>0</v>
      </c>
      <c r="T36" s="358">
        <v>0</v>
      </c>
      <c r="U36" s="358">
        <f>SUM(I36:T36)</f>
        <v>3960785</v>
      </c>
      <c r="V36" s="361"/>
      <c r="W36" s="274"/>
      <c r="X36" s="275"/>
      <c r="Y36" s="276"/>
      <c r="Z36" s="277"/>
      <c r="AA36" s="278"/>
      <c r="AB36" s="279"/>
      <c r="AC36" s="279"/>
      <c r="AD36" s="279"/>
      <c r="AE36" s="279"/>
      <c r="AF36" s="279"/>
      <c r="AG36" s="279"/>
      <c r="AH36" s="279"/>
    </row>
    <row r="37" spans="1:34" s="79" customFormat="1" ht="72.75" customHeight="1" x14ac:dyDescent="0.5">
      <c r="A37" s="281" t="s">
        <v>255</v>
      </c>
      <c r="B37" s="282" t="s">
        <v>237</v>
      </c>
      <c r="C37" s="283">
        <v>-15324601.000000002</v>
      </c>
      <c r="D37" s="283">
        <v>-12711027</v>
      </c>
      <c r="E37" s="283">
        <v>-12711027</v>
      </c>
      <c r="F37" s="283"/>
      <c r="G37" s="284">
        <v>-13274821.999999998</v>
      </c>
      <c r="H37" s="285"/>
      <c r="I37" s="283">
        <v>-974626</v>
      </c>
      <c r="J37" s="283">
        <v>-939032</v>
      </c>
      <c r="K37" s="283">
        <v>-967851</v>
      </c>
      <c r="L37" s="283">
        <v>0</v>
      </c>
      <c r="M37" s="283">
        <v>0</v>
      </c>
      <c r="N37" s="283">
        <v>0</v>
      </c>
      <c r="O37" s="283">
        <v>0</v>
      </c>
      <c r="P37" s="283">
        <v>0</v>
      </c>
      <c r="Q37" s="283">
        <v>0</v>
      </c>
      <c r="R37" s="283">
        <v>0</v>
      </c>
      <c r="S37" s="283">
        <v>0</v>
      </c>
      <c r="T37" s="283">
        <v>0</v>
      </c>
      <c r="U37" s="283">
        <f>SUM(I37:T37)</f>
        <v>-2881509</v>
      </c>
      <c r="V37" s="362"/>
      <c r="W37" s="288"/>
      <c r="X37" s="289"/>
      <c r="Y37" s="290"/>
      <c r="Z37" s="291"/>
      <c r="AA37" s="292"/>
      <c r="AB37" s="293"/>
      <c r="AC37" s="293"/>
      <c r="AD37" s="293"/>
      <c r="AE37" s="293"/>
      <c r="AF37" s="293"/>
      <c r="AG37" s="293"/>
      <c r="AH37" s="293"/>
    </row>
    <row r="38" spans="1:34" s="79" customFormat="1" ht="40.15" customHeight="1" x14ac:dyDescent="0.5">
      <c r="A38" s="281" t="s">
        <v>256</v>
      </c>
      <c r="B38" s="363" t="s">
        <v>99</v>
      </c>
      <c r="C38" s="364">
        <v>0</v>
      </c>
      <c r="D38" s="364">
        <v>0</v>
      </c>
      <c r="E38" s="364">
        <v>0</v>
      </c>
      <c r="F38" s="364"/>
      <c r="G38" s="365">
        <v>0</v>
      </c>
      <c r="H38" s="366"/>
      <c r="I38" s="364">
        <v>68657</v>
      </c>
      <c r="J38" s="364">
        <v>68657</v>
      </c>
      <c r="K38" s="364">
        <v>68657</v>
      </c>
      <c r="L38" s="364">
        <v>0</v>
      </c>
      <c r="M38" s="364">
        <v>0</v>
      </c>
      <c r="N38" s="364">
        <v>0</v>
      </c>
      <c r="O38" s="364">
        <v>0</v>
      </c>
      <c r="P38" s="364">
        <v>0</v>
      </c>
      <c r="Q38" s="364">
        <v>0</v>
      </c>
      <c r="R38" s="364">
        <v>0</v>
      </c>
      <c r="S38" s="364">
        <v>0</v>
      </c>
      <c r="T38" s="364">
        <v>0</v>
      </c>
      <c r="U38" s="364">
        <f>SUM(I38:K38)</f>
        <v>205971</v>
      </c>
      <c r="V38" s="367"/>
      <c r="W38" s="300"/>
      <c r="X38" s="301"/>
      <c r="Y38" s="302"/>
      <c r="Z38" s="303"/>
      <c r="AA38" s="292"/>
      <c r="AB38" s="293"/>
      <c r="AC38" s="293"/>
      <c r="AD38" s="293"/>
      <c r="AE38" s="293"/>
      <c r="AF38" s="293"/>
      <c r="AG38" s="293"/>
      <c r="AH38" s="293"/>
    </row>
    <row r="39" spans="1:34" s="79" customFormat="1" ht="39.75" customHeight="1" x14ac:dyDescent="0.5">
      <c r="A39" s="281" t="s">
        <v>257</v>
      </c>
      <c r="B39" s="304" t="s">
        <v>239</v>
      </c>
      <c r="C39" s="283">
        <v>0</v>
      </c>
      <c r="D39" s="283">
        <v>0</v>
      </c>
      <c r="E39" s="283">
        <v>0</v>
      </c>
      <c r="F39" s="283"/>
      <c r="G39" s="284">
        <v>0</v>
      </c>
      <c r="H39" s="285"/>
      <c r="I39" s="283">
        <v>0</v>
      </c>
      <c r="J39" s="283">
        <v>0</v>
      </c>
      <c r="K39" s="283">
        <v>0</v>
      </c>
      <c r="L39" s="283">
        <v>0</v>
      </c>
      <c r="M39" s="283">
        <v>0</v>
      </c>
      <c r="N39" s="283">
        <v>0</v>
      </c>
      <c r="O39" s="283">
        <v>0</v>
      </c>
      <c r="P39" s="283">
        <v>0</v>
      </c>
      <c r="Q39" s="283">
        <v>0</v>
      </c>
      <c r="R39" s="283">
        <v>0</v>
      </c>
      <c r="S39" s="283">
        <v>0</v>
      </c>
      <c r="T39" s="283">
        <v>0</v>
      </c>
      <c r="U39" s="283">
        <v>0</v>
      </c>
      <c r="V39" s="362"/>
      <c r="W39" s="288"/>
      <c r="X39" s="289"/>
      <c r="Y39" s="290"/>
      <c r="Z39" s="291"/>
      <c r="AA39" s="292"/>
      <c r="AB39" s="293"/>
      <c r="AC39" s="293"/>
      <c r="AD39" s="293"/>
      <c r="AE39" s="293"/>
      <c r="AF39" s="293"/>
      <c r="AG39" s="293"/>
      <c r="AH39" s="293"/>
    </row>
    <row r="40" spans="1:34" s="280" customFormat="1" ht="40.15" customHeight="1" x14ac:dyDescent="0.5">
      <c r="A40" s="267" t="s">
        <v>258</v>
      </c>
      <c r="B40" s="357" t="s">
        <v>240</v>
      </c>
      <c r="C40" s="358">
        <v>6373059.9999999991</v>
      </c>
      <c r="D40" s="358">
        <v>8801706.0000000037</v>
      </c>
      <c r="E40" s="358">
        <v>8801706.0000000037</v>
      </c>
      <c r="F40" s="358">
        <f>SUM(F36:F39)</f>
        <v>0</v>
      </c>
      <c r="G40" s="359">
        <v>6387893.9999999963</v>
      </c>
      <c r="H40" s="360"/>
      <c r="I40" s="358">
        <f>SUM(I36:I39)</f>
        <v>433705</v>
      </c>
      <c r="J40" s="358">
        <f t="shared" ref="J40:U40" si="4">SUM(J36:J39)</f>
        <v>420374</v>
      </c>
      <c r="K40" s="358">
        <f t="shared" si="4"/>
        <v>431168</v>
      </c>
      <c r="L40" s="358">
        <f t="shared" si="4"/>
        <v>0</v>
      </c>
      <c r="M40" s="358">
        <f t="shared" si="4"/>
        <v>0</v>
      </c>
      <c r="N40" s="358">
        <f t="shared" si="4"/>
        <v>0</v>
      </c>
      <c r="O40" s="358">
        <f t="shared" si="4"/>
        <v>0</v>
      </c>
      <c r="P40" s="358">
        <f t="shared" si="4"/>
        <v>0</v>
      </c>
      <c r="Q40" s="358">
        <f t="shared" si="4"/>
        <v>0</v>
      </c>
      <c r="R40" s="358">
        <f t="shared" si="4"/>
        <v>0</v>
      </c>
      <c r="S40" s="358">
        <f t="shared" si="4"/>
        <v>0</v>
      </c>
      <c r="T40" s="358">
        <f t="shared" si="4"/>
        <v>0</v>
      </c>
      <c r="U40" s="358">
        <f t="shared" si="4"/>
        <v>1285247</v>
      </c>
      <c r="V40" s="361"/>
      <c r="W40" s="274"/>
      <c r="X40" s="275"/>
      <c r="Y40" s="276"/>
      <c r="Z40" s="277"/>
      <c r="AA40" s="278"/>
      <c r="AB40" s="279"/>
      <c r="AC40" s="279"/>
      <c r="AD40" s="279"/>
      <c r="AE40" s="279"/>
      <c r="AF40" s="279"/>
      <c r="AG40" s="279"/>
      <c r="AH40" s="279"/>
    </row>
    <row r="41" spans="1:34" s="79" customFormat="1" ht="40.15" customHeight="1" x14ac:dyDescent="0.5">
      <c r="A41" s="281" t="s">
        <v>259</v>
      </c>
      <c r="B41" s="304" t="s">
        <v>60</v>
      </c>
      <c r="C41" s="283">
        <v>0</v>
      </c>
      <c r="D41" s="283">
        <v>0</v>
      </c>
      <c r="E41" s="283">
        <v>0</v>
      </c>
      <c r="F41" s="283"/>
      <c r="G41" s="284">
        <v>5640000</v>
      </c>
      <c r="H41" s="285"/>
      <c r="I41" s="283">
        <v>0</v>
      </c>
      <c r="J41" s="283">
        <v>0</v>
      </c>
      <c r="K41" s="283">
        <v>0</v>
      </c>
      <c r="L41" s="283">
        <v>0</v>
      </c>
      <c r="M41" s="283">
        <v>0</v>
      </c>
      <c r="N41" s="283">
        <v>0</v>
      </c>
      <c r="O41" s="283">
        <v>0</v>
      </c>
      <c r="P41" s="283">
        <v>0</v>
      </c>
      <c r="Q41" s="283">
        <v>0</v>
      </c>
      <c r="R41" s="283">
        <v>0</v>
      </c>
      <c r="S41" s="283">
        <v>0</v>
      </c>
      <c r="T41" s="283">
        <v>0</v>
      </c>
      <c r="U41" s="283">
        <v>0</v>
      </c>
      <c r="V41" s="362"/>
      <c r="W41" s="288"/>
      <c r="X41" s="289"/>
      <c r="Y41" s="290"/>
      <c r="Z41" s="291"/>
      <c r="AA41" s="292"/>
      <c r="AB41" s="293"/>
      <c r="AC41" s="293"/>
      <c r="AD41" s="293"/>
      <c r="AE41" s="293"/>
      <c r="AF41" s="293"/>
      <c r="AG41" s="293"/>
      <c r="AH41" s="293"/>
    </row>
    <row r="42" spans="1:34" s="79" customFormat="1" ht="40.15" customHeight="1" x14ac:dyDescent="0.5">
      <c r="A42" s="281" t="s">
        <v>260</v>
      </c>
      <c r="B42" s="363" t="s">
        <v>242</v>
      </c>
      <c r="C42" s="364">
        <v>0</v>
      </c>
      <c r="D42" s="364">
        <v>0</v>
      </c>
      <c r="E42" s="364">
        <v>0</v>
      </c>
      <c r="F42" s="364"/>
      <c r="G42" s="365">
        <v>-5639999.9999999991</v>
      </c>
      <c r="H42" s="366"/>
      <c r="I42" s="364">
        <v>0</v>
      </c>
      <c r="J42" s="364">
        <v>0</v>
      </c>
      <c r="K42" s="364">
        <v>0</v>
      </c>
      <c r="L42" s="364">
        <v>0</v>
      </c>
      <c r="M42" s="364">
        <v>0</v>
      </c>
      <c r="N42" s="364">
        <v>0</v>
      </c>
      <c r="O42" s="364">
        <v>0</v>
      </c>
      <c r="P42" s="364">
        <v>0</v>
      </c>
      <c r="Q42" s="364">
        <v>0</v>
      </c>
      <c r="R42" s="364">
        <v>0</v>
      </c>
      <c r="S42" s="364">
        <v>0</v>
      </c>
      <c r="T42" s="364">
        <v>0</v>
      </c>
      <c r="U42" s="364">
        <v>0</v>
      </c>
      <c r="V42" s="367"/>
      <c r="W42" s="300"/>
      <c r="X42" s="301"/>
      <c r="Y42" s="302"/>
      <c r="Z42" s="303"/>
      <c r="AA42" s="292"/>
      <c r="AB42" s="293"/>
      <c r="AC42" s="293"/>
      <c r="AD42" s="293"/>
      <c r="AE42" s="293"/>
      <c r="AF42" s="293"/>
      <c r="AG42" s="293"/>
      <c r="AH42" s="293"/>
    </row>
    <row r="43" spans="1:34" s="79" customFormat="1" ht="40.15" customHeight="1" x14ac:dyDescent="0.5">
      <c r="A43" s="281" t="s">
        <v>261</v>
      </c>
      <c r="B43" s="304" t="s">
        <v>90</v>
      </c>
      <c r="C43" s="283">
        <v>0</v>
      </c>
      <c r="D43" s="283">
        <v>0</v>
      </c>
      <c r="E43" s="283">
        <v>0</v>
      </c>
      <c r="F43" s="283">
        <v>0</v>
      </c>
      <c r="G43" s="284">
        <v>0</v>
      </c>
      <c r="H43" s="285"/>
      <c r="I43" s="283">
        <v>0</v>
      </c>
      <c r="J43" s="283">
        <v>0</v>
      </c>
      <c r="K43" s="283">
        <v>0</v>
      </c>
      <c r="L43" s="283">
        <v>0</v>
      </c>
      <c r="M43" s="283">
        <v>0</v>
      </c>
      <c r="N43" s="283">
        <v>0</v>
      </c>
      <c r="O43" s="283">
        <v>0</v>
      </c>
      <c r="P43" s="283">
        <v>0</v>
      </c>
      <c r="Q43" s="283">
        <v>0</v>
      </c>
      <c r="R43" s="283">
        <v>0</v>
      </c>
      <c r="S43" s="283">
        <v>0</v>
      </c>
      <c r="T43" s="283">
        <v>0</v>
      </c>
      <c r="U43" s="283">
        <v>0</v>
      </c>
      <c r="V43" s="362"/>
      <c r="W43" s="288"/>
      <c r="X43" s="289"/>
      <c r="Y43" s="290"/>
      <c r="Z43" s="291"/>
      <c r="AA43" s="292"/>
      <c r="AB43" s="293"/>
      <c r="AC43" s="293"/>
      <c r="AD43" s="293"/>
      <c r="AE43" s="293"/>
      <c r="AF43" s="293"/>
      <c r="AG43" s="293"/>
      <c r="AH43" s="293"/>
    </row>
    <row r="44" spans="1:34" s="280" customFormat="1" ht="69.75" customHeight="1" thickBot="1" x14ac:dyDescent="0.55000000000000004">
      <c r="A44" s="267" t="s">
        <v>262</v>
      </c>
      <c r="B44" s="368" t="s">
        <v>243</v>
      </c>
      <c r="C44" s="369">
        <v>6373059.9999999991</v>
      </c>
      <c r="D44" s="370">
        <v>8801706.0000000037</v>
      </c>
      <c r="E44" s="370">
        <v>8801706.0000000037</v>
      </c>
      <c r="F44" s="370">
        <v>0</v>
      </c>
      <c r="G44" s="371">
        <v>6387894.0000000009</v>
      </c>
      <c r="H44" s="372"/>
      <c r="I44" s="373">
        <f>SUM(I40:I43)</f>
        <v>433705</v>
      </c>
      <c r="J44" s="373">
        <f t="shared" ref="J44:U44" si="5">SUM(J40:J43)</f>
        <v>420374</v>
      </c>
      <c r="K44" s="373">
        <f t="shared" si="5"/>
        <v>431168</v>
      </c>
      <c r="L44" s="373">
        <f t="shared" si="5"/>
        <v>0</v>
      </c>
      <c r="M44" s="373">
        <f t="shared" si="5"/>
        <v>0</v>
      </c>
      <c r="N44" s="373">
        <f t="shared" si="5"/>
        <v>0</v>
      </c>
      <c r="O44" s="373">
        <f t="shared" si="5"/>
        <v>0</v>
      </c>
      <c r="P44" s="373">
        <f t="shared" si="5"/>
        <v>0</v>
      </c>
      <c r="Q44" s="373">
        <f t="shared" si="5"/>
        <v>0</v>
      </c>
      <c r="R44" s="373">
        <f t="shared" si="5"/>
        <v>0</v>
      </c>
      <c r="S44" s="373">
        <f t="shared" si="5"/>
        <v>0</v>
      </c>
      <c r="T44" s="373">
        <f t="shared" si="5"/>
        <v>0</v>
      </c>
      <c r="U44" s="373">
        <f t="shared" si="5"/>
        <v>1285247</v>
      </c>
      <c r="V44" s="373">
        <f>SUM(V40:V43)</f>
        <v>0</v>
      </c>
      <c r="W44" s="274"/>
      <c r="X44" s="275"/>
      <c r="Y44" s="276"/>
      <c r="Z44" s="277"/>
      <c r="AA44" s="278"/>
      <c r="AB44" s="279"/>
      <c r="AC44" s="279"/>
      <c r="AD44" s="279"/>
      <c r="AE44" s="279"/>
      <c r="AF44" s="279"/>
      <c r="AG44" s="279"/>
      <c r="AH44" s="279"/>
    </row>
    <row r="45" spans="1:34" s="79" customFormat="1" ht="24.75" customHeight="1" thickBot="1" x14ac:dyDescent="0.55000000000000004">
      <c r="A45" s="281"/>
      <c r="B45" s="350"/>
      <c r="C45" s="351"/>
      <c r="D45" s="351"/>
      <c r="E45" s="351"/>
      <c r="F45" s="351"/>
      <c r="G45" s="351"/>
      <c r="H45" s="317"/>
      <c r="I45" s="318"/>
      <c r="J45" s="318"/>
      <c r="K45" s="318"/>
      <c r="L45" s="318"/>
      <c r="M45" s="318"/>
      <c r="N45" s="318"/>
      <c r="O45" s="318"/>
      <c r="P45" s="318"/>
      <c r="Q45" s="318"/>
      <c r="R45" s="318"/>
      <c r="S45" s="318"/>
      <c r="T45" s="318"/>
      <c r="U45" s="318"/>
      <c r="V45" s="318"/>
      <c r="W45" s="288"/>
      <c r="X45" s="289"/>
      <c r="Y45" s="290"/>
      <c r="Z45" s="291"/>
      <c r="AA45" s="292"/>
      <c r="AB45" s="293"/>
      <c r="AC45" s="293"/>
      <c r="AD45" s="293"/>
      <c r="AE45" s="293"/>
      <c r="AF45" s="293"/>
      <c r="AG45" s="293"/>
      <c r="AH45" s="293"/>
    </row>
    <row r="46" spans="1:34" s="330" customFormat="1" ht="40.15" customHeight="1" x14ac:dyDescent="0.5">
      <c r="A46" s="319"/>
      <c r="B46" s="374" t="s">
        <v>114</v>
      </c>
      <c r="C46" s="375"/>
      <c r="D46" s="375"/>
      <c r="E46" s="375"/>
      <c r="F46" s="375"/>
      <c r="G46" s="375"/>
      <c r="H46" s="376"/>
      <c r="I46" s="377"/>
      <c r="J46" s="377"/>
      <c r="K46" s="377"/>
      <c r="L46" s="377"/>
      <c r="M46" s="377"/>
      <c r="N46" s="377"/>
      <c r="O46" s="377"/>
      <c r="P46" s="377"/>
      <c r="Q46" s="377"/>
      <c r="R46" s="377"/>
      <c r="S46" s="377"/>
      <c r="T46" s="377"/>
      <c r="U46" s="377"/>
      <c r="V46" s="378"/>
      <c r="W46" s="325"/>
      <c r="X46" s="326"/>
      <c r="Y46" s="327"/>
      <c r="Z46" s="328"/>
      <c r="AA46" s="329"/>
      <c r="AB46" s="248"/>
      <c r="AC46" s="248"/>
      <c r="AD46" s="248"/>
      <c r="AE46" s="248"/>
      <c r="AF46" s="248"/>
      <c r="AG46" s="248"/>
      <c r="AH46" s="248"/>
    </row>
    <row r="47" spans="1:34" s="280" customFormat="1" ht="40.15" customHeight="1" x14ac:dyDescent="0.5">
      <c r="A47" s="267" t="s">
        <v>245</v>
      </c>
      <c r="B47" s="379" t="s">
        <v>236</v>
      </c>
      <c r="C47" s="380">
        <v>41146947.000000007</v>
      </c>
      <c r="D47" s="380">
        <v>40430468.999999993</v>
      </c>
      <c r="E47" s="380">
        <v>40430468.999999993</v>
      </c>
      <c r="F47" s="380"/>
      <c r="G47" s="381">
        <v>41168060</v>
      </c>
      <c r="H47" s="382"/>
      <c r="I47" s="380">
        <v>3117516</v>
      </c>
      <c r="J47" s="380">
        <v>3003663</v>
      </c>
      <c r="K47" s="380">
        <v>3095846</v>
      </c>
      <c r="L47" s="380">
        <v>0</v>
      </c>
      <c r="M47" s="380">
        <v>0</v>
      </c>
      <c r="N47" s="380">
        <v>0</v>
      </c>
      <c r="O47" s="380">
        <v>0</v>
      </c>
      <c r="P47" s="380">
        <v>0</v>
      </c>
      <c r="Q47" s="380">
        <v>0</v>
      </c>
      <c r="R47" s="380">
        <v>0</v>
      </c>
      <c r="S47" s="380">
        <v>0</v>
      </c>
      <c r="T47" s="380">
        <v>0</v>
      </c>
      <c r="U47" s="380">
        <f>SUM(I47:T47)</f>
        <v>9217025</v>
      </c>
      <c r="V47" s="383"/>
      <c r="W47" s="274"/>
      <c r="X47" s="275"/>
      <c r="Y47" s="276"/>
      <c r="Z47" s="277"/>
      <c r="AA47" s="278"/>
      <c r="AB47" s="279"/>
      <c r="AC47" s="279"/>
      <c r="AD47" s="279"/>
      <c r="AE47" s="279"/>
      <c r="AF47" s="279"/>
      <c r="AG47" s="279"/>
      <c r="AH47" s="279"/>
    </row>
    <row r="48" spans="1:34" s="79" customFormat="1" ht="72.75" customHeight="1" x14ac:dyDescent="0.5">
      <c r="A48" s="281" t="s">
        <v>246</v>
      </c>
      <c r="B48" s="282" t="s">
        <v>237</v>
      </c>
      <c r="C48" s="283">
        <v>-17214583.000000004</v>
      </c>
      <c r="D48" s="283">
        <v>-18476362.000000004</v>
      </c>
      <c r="E48" s="283">
        <v>-18476362.000000004</v>
      </c>
      <c r="F48" s="283"/>
      <c r="G48" s="284">
        <v>-14881266.000000002</v>
      </c>
      <c r="H48" s="285"/>
      <c r="I48" s="283">
        <v>-1132311</v>
      </c>
      <c r="J48" s="283">
        <v>-1090958</v>
      </c>
      <c r="K48" s="283">
        <v>-1124440</v>
      </c>
      <c r="L48" s="283">
        <v>0</v>
      </c>
      <c r="M48" s="283">
        <v>0</v>
      </c>
      <c r="N48" s="283">
        <v>0</v>
      </c>
      <c r="O48" s="283">
        <v>0</v>
      </c>
      <c r="P48" s="283">
        <v>0</v>
      </c>
      <c r="Q48" s="283">
        <v>0</v>
      </c>
      <c r="R48" s="283">
        <v>0</v>
      </c>
      <c r="S48" s="283">
        <v>0</v>
      </c>
      <c r="T48" s="283">
        <v>0</v>
      </c>
      <c r="U48" s="283">
        <f>SUM(I48:T48)</f>
        <v>-3347709</v>
      </c>
      <c r="V48" s="287"/>
      <c r="W48" s="288"/>
      <c r="X48" s="289"/>
      <c r="Y48" s="290"/>
      <c r="Z48" s="291"/>
      <c r="AA48" s="292"/>
      <c r="AB48" s="293"/>
      <c r="AC48" s="293"/>
      <c r="AD48" s="293"/>
      <c r="AE48" s="293"/>
      <c r="AF48" s="293"/>
      <c r="AG48" s="293"/>
      <c r="AH48" s="293"/>
    </row>
    <row r="49" spans="1:34" s="79" customFormat="1" ht="40.15" customHeight="1" x14ac:dyDescent="0.5">
      <c r="A49" s="281" t="s">
        <v>247</v>
      </c>
      <c r="B49" s="384" t="s">
        <v>99</v>
      </c>
      <c r="C49" s="385">
        <v>0</v>
      </c>
      <c r="D49" s="385">
        <v>0</v>
      </c>
      <c r="E49" s="385">
        <v>0</v>
      </c>
      <c r="F49" s="385">
        <v>0</v>
      </c>
      <c r="G49" s="386">
        <v>0</v>
      </c>
      <c r="H49" s="387"/>
      <c r="I49" s="385">
        <v>0</v>
      </c>
      <c r="J49" s="385">
        <v>0</v>
      </c>
      <c r="K49" s="385">
        <v>0</v>
      </c>
      <c r="L49" s="385">
        <v>0</v>
      </c>
      <c r="M49" s="385">
        <v>0</v>
      </c>
      <c r="N49" s="385">
        <v>0</v>
      </c>
      <c r="O49" s="385">
        <v>0</v>
      </c>
      <c r="P49" s="385">
        <v>0</v>
      </c>
      <c r="Q49" s="385">
        <v>0</v>
      </c>
      <c r="R49" s="385">
        <v>0</v>
      </c>
      <c r="S49" s="385">
        <v>0</v>
      </c>
      <c r="T49" s="385">
        <v>0</v>
      </c>
      <c r="U49" s="385">
        <v>0</v>
      </c>
      <c r="V49" s="388"/>
      <c r="W49" s="300"/>
      <c r="X49" s="301"/>
      <c r="Y49" s="302"/>
      <c r="Z49" s="303"/>
      <c r="AA49" s="292"/>
      <c r="AB49" s="293"/>
      <c r="AC49" s="293"/>
      <c r="AD49" s="293"/>
      <c r="AE49" s="293"/>
      <c r="AF49" s="293"/>
      <c r="AG49" s="293"/>
      <c r="AH49" s="293"/>
    </row>
    <row r="50" spans="1:34" s="79" customFormat="1" ht="39.75" customHeight="1" x14ac:dyDescent="0.5">
      <c r="A50" s="281" t="s">
        <v>248</v>
      </c>
      <c r="B50" s="304" t="s">
        <v>239</v>
      </c>
      <c r="C50" s="283">
        <v>0</v>
      </c>
      <c r="D50" s="283">
        <v>0</v>
      </c>
      <c r="E50" s="283">
        <v>0</v>
      </c>
      <c r="F50" s="283">
        <v>0</v>
      </c>
      <c r="G50" s="284">
        <v>0</v>
      </c>
      <c r="H50" s="285"/>
      <c r="I50" s="283">
        <v>0</v>
      </c>
      <c r="J50" s="283">
        <v>0</v>
      </c>
      <c r="K50" s="283">
        <v>0</v>
      </c>
      <c r="L50" s="283">
        <v>0</v>
      </c>
      <c r="M50" s="283">
        <v>0</v>
      </c>
      <c r="N50" s="283">
        <v>0</v>
      </c>
      <c r="O50" s="283">
        <v>0</v>
      </c>
      <c r="P50" s="283">
        <v>0</v>
      </c>
      <c r="Q50" s="283">
        <v>0</v>
      </c>
      <c r="R50" s="283">
        <v>0</v>
      </c>
      <c r="S50" s="283">
        <v>0</v>
      </c>
      <c r="T50" s="283">
        <v>0</v>
      </c>
      <c r="U50" s="283">
        <v>0</v>
      </c>
      <c r="V50" s="287"/>
      <c r="W50" s="288"/>
      <c r="X50" s="289"/>
      <c r="Y50" s="290"/>
      <c r="Z50" s="291"/>
      <c r="AA50" s="292"/>
      <c r="AB50" s="293"/>
      <c r="AC50" s="293"/>
      <c r="AD50" s="293"/>
      <c r="AE50" s="293"/>
      <c r="AF50" s="293"/>
      <c r="AG50" s="293"/>
      <c r="AH50" s="293"/>
    </row>
    <row r="51" spans="1:34" s="280" customFormat="1" ht="40.15" customHeight="1" x14ac:dyDescent="0.5">
      <c r="A51" s="267" t="s">
        <v>249</v>
      </c>
      <c r="B51" s="379" t="s">
        <v>240</v>
      </c>
      <c r="C51" s="380">
        <v>23932364.000000004</v>
      </c>
      <c r="D51" s="380">
        <v>21954106.999999993</v>
      </c>
      <c r="E51" s="380">
        <v>21954106.999999993</v>
      </c>
      <c r="F51" s="380">
        <f>SUM(F47:F50)</f>
        <v>0</v>
      </c>
      <c r="G51" s="381">
        <v>26286793.999999989</v>
      </c>
      <c r="H51" s="382"/>
      <c r="I51" s="380">
        <f>SUM(I47:I50)</f>
        <v>1985205</v>
      </c>
      <c r="J51" s="380">
        <f t="shared" ref="J51:U51" si="6">SUM(J47:J50)</f>
        <v>1912705</v>
      </c>
      <c r="K51" s="380">
        <f t="shared" si="6"/>
        <v>1971406</v>
      </c>
      <c r="L51" s="380">
        <f t="shared" si="6"/>
        <v>0</v>
      </c>
      <c r="M51" s="380">
        <f t="shared" si="6"/>
        <v>0</v>
      </c>
      <c r="N51" s="380">
        <f t="shared" si="6"/>
        <v>0</v>
      </c>
      <c r="O51" s="380">
        <f t="shared" si="6"/>
        <v>0</v>
      </c>
      <c r="P51" s="380">
        <f t="shared" si="6"/>
        <v>0</v>
      </c>
      <c r="Q51" s="380">
        <f t="shared" si="6"/>
        <v>0</v>
      </c>
      <c r="R51" s="380">
        <f t="shared" si="6"/>
        <v>0</v>
      </c>
      <c r="S51" s="380">
        <f t="shared" si="6"/>
        <v>0</v>
      </c>
      <c r="T51" s="380">
        <f t="shared" si="6"/>
        <v>0</v>
      </c>
      <c r="U51" s="380">
        <f t="shared" si="6"/>
        <v>5869316</v>
      </c>
      <c r="V51" s="383"/>
      <c r="W51" s="274"/>
      <c r="X51" s="275"/>
      <c r="Y51" s="276"/>
      <c r="Z51" s="277"/>
      <c r="AA51" s="278"/>
      <c r="AB51" s="279"/>
      <c r="AC51" s="279"/>
      <c r="AD51" s="279"/>
      <c r="AE51" s="279"/>
      <c r="AF51" s="279"/>
      <c r="AG51" s="279"/>
      <c r="AH51" s="279"/>
    </row>
    <row r="52" spans="1:34" s="79" customFormat="1" ht="40.15" customHeight="1" x14ac:dyDescent="0.5">
      <c r="A52" s="281" t="s">
        <v>250</v>
      </c>
      <c r="B52" s="304" t="s">
        <v>60</v>
      </c>
      <c r="C52" s="283">
        <v>0</v>
      </c>
      <c r="D52" s="283">
        <v>0</v>
      </c>
      <c r="E52" s="283">
        <v>0</v>
      </c>
      <c r="F52" s="283">
        <v>0</v>
      </c>
      <c r="G52" s="284">
        <v>0</v>
      </c>
      <c r="H52" s="285"/>
      <c r="I52" s="283">
        <v>0</v>
      </c>
      <c r="J52" s="283">
        <v>0</v>
      </c>
      <c r="K52" s="283">
        <v>0</v>
      </c>
      <c r="L52" s="283">
        <v>0</v>
      </c>
      <c r="M52" s="283">
        <v>0</v>
      </c>
      <c r="N52" s="283">
        <v>0</v>
      </c>
      <c r="O52" s="283">
        <v>0</v>
      </c>
      <c r="P52" s="283">
        <v>0</v>
      </c>
      <c r="Q52" s="283">
        <v>0</v>
      </c>
      <c r="R52" s="283">
        <v>0</v>
      </c>
      <c r="S52" s="283">
        <v>0</v>
      </c>
      <c r="T52" s="283">
        <v>0</v>
      </c>
      <c r="U52" s="283">
        <v>0</v>
      </c>
      <c r="V52" s="287"/>
      <c r="W52" s="288"/>
      <c r="X52" s="289"/>
      <c r="Y52" s="290"/>
      <c r="Z52" s="291"/>
      <c r="AA52" s="292"/>
      <c r="AB52" s="293"/>
      <c r="AC52" s="293"/>
      <c r="AD52" s="293"/>
      <c r="AE52" s="293"/>
      <c r="AF52" s="293"/>
      <c r="AG52" s="293"/>
      <c r="AH52" s="293"/>
    </row>
    <row r="53" spans="1:34" s="79" customFormat="1" ht="40.15" customHeight="1" x14ac:dyDescent="0.5">
      <c r="A53" s="281" t="s">
        <v>251</v>
      </c>
      <c r="B53" s="384" t="s">
        <v>242</v>
      </c>
      <c r="C53" s="385">
        <v>0</v>
      </c>
      <c r="D53" s="385">
        <v>0</v>
      </c>
      <c r="E53" s="385">
        <v>0</v>
      </c>
      <c r="F53" s="385">
        <v>0</v>
      </c>
      <c r="G53" s="386">
        <v>0</v>
      </c>
      <c r="H53" s="387"/>
      <c r="I53" s="385">
        <v>0</v>
      </c>
      <c r="J53" s="385">
        <v>0</v>
      </c>
      <c r="K53" s="385">
        <v>0</v>
      </c>
      <c r="L53" s="385">
        <v>0</v>
      </c>
      <c r="M53" s="385">
        <v>0</v>
      </c>
      <c r="N53" s="385">
        <v>0</v>
      </c>
      <c r="O53" s="385">
        <v>0</v>
      </c>
      <c r="P53" s="385">
        <v>0</v>
      </c>
      <c r="Q53" s="385">
        <v>0</v>
      </c>
      <c r="R53" s="385">
        <v>0</v>
      </c>
      <c r="S53" s="385">
        <v>0</v>
      </c>
      <c r="T53" s="385">
        <v>0</v>
      </c>
      <c r="U53" s="385">
        <v>0</v>
      </c>
      <c r="V53" s="388"/>
      <c r="W53" s="300"/>
      <c r="X53" s="301"/>
      <c r="Y53" s="302"/>
      <c r="Z53" s="303"/>
      <c r="AA53" s="292"/>
      <c r="AB53" s="293"/>
      <c r="AC53" s="293"/>
      <c r="AD53" s="293"/>
      <c r="AE53" s="293"/>
      <c r="AF53" s="293"/>
      <c r="AG53" s="293"/>
      <c r="AH53" s="293"/>
    </row>
    <row r="54" spans="1:34" s="79" customFormat="1" ht="40.15" customHeight="1" x14ac:dyDescent="0.5">
      <c r="A54" s="281" t="s">
        <v>252</v>
      </c>
      <c r="B54" s="304" t="s">
        <v>90</v>
      </c>
      <c r="C54" s="283">
        <v>0</v>
      </c>
      <c r="D54" s="283">
        <v>0</v>
      </c>
      <c r="E54" s="283">
        <v>0</v>
      </c>
      <c r="F54" s="283">
        <v>0</v>
      </c>
      <c r="G54" s="284">
        <v>0</v>
      </c>
      <c r="H54" s="285"/>
      <c r="I54" s="283">
        <v>0</v>
      </c>
      <c r="J54" s="283">
        <v>0</v>
      </c>
      <c r="K54" s="283">
        <v>0</v>
      </c>
      <c r="L54" s="283">
        <v>0</v>
      </c>
      <c r="M54" s="283">
        <v>0</v>
      </c>
      <c r="N54" s="283">
        <v>0</v>
      </c>
      <c r="O54" s="283">
        <v>0</v>
      </c>
      <c r="P54" s="283">
        <v>0</v>
      </c>
      <c r="Q54" s="283">
        <v>0</v>
      </c>
      <c r="R54" s="283">
        <v>0</v>
      </c>
      <c r="S54" s="283">
        <v>0</v>
      </c>
      <c r="T54" s="283">
        <v>0</v>
      </c>
      <c r="U54" s="283">
        <v>0</v>
      </c>
      <c r="V54" s="287"/>
      <c r="W54" s="288"/>
      <c r="X54" s="289"/>
      <c r="Y54" s="290"/>
      <c r="Z54" s="291"/>
      <c r="AA54" s="292"/>
      <c r="AB54" s="293"/>
      <c r="AC54" s="293"/>
      <c r="AD54" s="293"/>
      <c r="AE54" s="293"/>
      <c r="AF54" s="293"/>
      <c r="AG54" s="293"/>
      <c r="AH54" s="293"/>
    </row>
    <row r="55" spans="1:34" s="280" customFormat="1" ht="71.25" customHeight="1" thickBot="1" x14ac:dyDescent="0.55000000000000004">
      <c r="A55" s="267" t="s">
        <v>253</v>
      </c>
      <c r="B55" s="389" t="s">
        <v>243</v>
      </c>
      <c r="C55" s="390">
        <v>23932364.000000004</v>
      </c>
      <c r="D55" s="390">
        <v>21954106.999999993</v>
      </c>
      <c r="E55" s="390">
        <v>21954106.999999993</v>
      </c>
      <c r="F55" s="390">
        <v>0</v>
      </c>
      <c r="G55" s="391">
        <v>26286793.999999989</v>
      </c>
      <c r="H55" s="392"/>
      <c r="I55" s="393">
        <f>SUM(I51:I54)</f>
        <v>1985205</v>
      </c>
      <c r="J55" s="393">
        <f t="shared" ref="J55:U55" si="7">SUM(J51:J54)</f>
        <v>1912705</v>
      </c>
      <c r="K55" s="393">
        <f t="shared" si="7"/>
        <v>1971406</v>
      </c>
      <c r="L55" s="393">
        <f t="shared" si="7"/>
        <v>0</v>
      </c>
      <c r="M55" s="393">
        <f t="shared" si="7"/>
        <v>0</v>
      </c>
      <c r="N55" s="393">
        <f t="shared" si="7"/>
        <v>0</v>
      </c>
      <c r="O55" s="393">
        <f t="shared" si="7"/>
        <v>0</v>
      </c>
      <c r="P55" s="393">
        <f t="shared" si="7"/>
        <v>0</v>
      </c>
      <c r="Q55" s="393">
        <f t="shared" si="7"/>
        <v>0</v>
      </c>
      <c r="R55" s="393">
        <f t="shared" si="7"/>
        <v>0</v>
      </c>
      <c r="S55" s="393">
        <f t="shared" si="7"/>
        <v>0</v>
      </c>
      <c r="T55" s="393">
        <f t="shared" si="7"/>
        <v>0</v>
      </c>
      <c r="U55" s="393">
        <f t="shared" si="7"/>
        <v>5869316</v>
      </c>
      <c r="V55" s="393">
        <f>SUM(V51:V54)</f>
        <v>0</v>
      </c>
      <c r="W55" s="274"/>
      <c r="X55" s="275"/>
      <c r="Y55" s="276"/>
      <c r="Z55" s="277"/>
      <c r="AA55" s="278"/>
      <c r="AB55" s="279"/>
      <c r="AC55" s="279"/>
      <c r="AD55" s="279"/>
      <c r="AE55" s="279"/>
      <c r="AF55" s="279"/>
      <c r="AG55" s="279"/>
      <c r="AH55" s="279"/>
    </row>
    <row r="56" spans="1:34" s="79" customFormat="1" ht="40.15" customHeight="1" thickBot="1" x14ac:dyDescent="0.55000000000000004">
      <c r="A56" s="281"/>
      <c r="B56" s="394"/>
      <c r="C56" s="395"/>
      <c r="D56" s="395"/>
      <c r="E56" s="395"/>
      <c r="F56" s="395"/>
      <c r="G56" s="396"/>
      <c r="H56" s="397"/>
      <c r="I56" s="398"/>
      <c r="J56" s="395"/>
      <c r="K56" s="395"/>
      <c r="L56" s="395"/>
      <c r="M56" s="395"/>
      <c r="N56" s="395"/>
      <c r="O56" s="395"/>
      <c r="P56" s="395"/>
      <c r="Q56" s="395"/>
      <c r="R56" s="395"/>
      <c r="S56" s="395"/>
      <c r="T56" s="395"/>
      <c r="U56" s="395"/>
      <c r="V56" s="395"/>
      <c r="W56" s="288"/>
      <c r="X56" s="289"/>
      <c r="Y56" s="290"/>
      <c r="Z56" s="291"/>
      <c r="AA56" s="292"/>
      <c r="AB56" s="293"/>
      <c r="AC56" s="293"/>
      <c r="AD56" s="293"/>
      <c r="AE56" s="293"/>
      <c r="AF56" s="293"/>
      <c r="AG56" s="293"/>
      <c r="AH56" s="293"/>
    </row>
    <row r="57" spans="1:34" s="79" customFormat="1" ht="40.15" customHeight="1" thickBot="1" x14ac:dyDescent="0.55000000000000004">
      <c r="A57" s="281" t="s">
        <v>238</v>
      </c>
      <c r="B57" s="399" t="s">
        <v>99</v>
      </c>
      <c r="C57" s="400">
        <v>1019053</v>
      </c>
      <c r="D57" s="400">
        <v>900129.99999999953</v>
      </c>
      <c r="E57" s="400">
        <v>900129.99999999953</v>
      </c>
      <c r="F57" s="400">
        <f>+F38</f>
        <v>0</v>
      </c>
      <c r="G57" s="401">
        <v>1008927</v>
      </c>
      <c r="H57" s="402"/>
      <c r="I57" s="403">
        <v>0</v>
      </c>
      <c r="J57" s="400">
        <v>0</v>
      </c>
      <c r="K57" s="400">
        <v>0</v>
      </c>
      <c r="L57" s="400">
        <v>0</v>
      </c>
      <c r="M57" s="400">
        <v>0</v>
      </c>
      <c r="N57" s="400">
        <v>0</v>
      </c>
      <c r="O57" s="400">
        <v>0</v>
      </c>
      <c r="P57" s="400">
        <v>0</v>
      </c>
      <c r="Q57" s="400">
        <v>0</v>
      </c>
      <c r="R57" s="400">
        <v>0</v>
      </c>
      <c r="S57" s="400">
        <v>0</v>
      </c>
      <c r="T57" s="400">
        <v>0</v>
      </c>
      <c r="U57" s="400">
        <f>SUM(I57:T57)</f>
        <v>0</v>
      </c>
      <c r="V57" s="404"/>
      <c r="W57" s="300"/>
      <c r="X57" s="301"/>
      <c r="Y57" s="302"/>
      <c r="Z57" s="303"/>
      <c r="AA57" s="292"/>
      <c r="AB57" s="293"/>
      <c r="AC57" s="293"/>
      <c r="AD57" s="293"/>
      <c r="AE57" s="293"/>
      <c r="AF57" s="293"/>
      <c r="AG57" s="293"/>
      <c r="AH57" s="293"/>
    </row>
    <row r="58" spans="1:34" s="409" customFormat="1" ht="40.15" customHeight="1" x14ac:dyDescent="0.5">
      <c r="A58" s="405"/>
      <c r="B58" s="406"/>
      <c r="C58" s="351"/>
      <c r="D58" s="351"/>
      <c r="E58" s="351"/>
      <c r="F58" s="351"/>
      <c r="G58" s="351"/>
      <c r="H58" s="351"/>
      <c r="I58" s="351"/>
      <c r="J58" s="351"/>
      <c r="K58" s="351"/>
      <c r="L58" s="351"/>
      <c r="M58" s="351"/>
      <c r="N58" s="351"/>
      <c r="O58" s="351"/>
      <c r="P58" s="351"/>
      <c r="Q58" s="351"/>
      <c r="R58" s="351"/>
      <c r="S58" s="351"/>
      <c r="T58" s="351"/>
      <c r="U58" s="351"/>
      <c r="V58" s="351"/>
      <c r="W58" s="288"/>
      <c r="X58" s="289"/>
      <c r="Y58" s="289"/>
      <c r="Z58" s="291"/>
      <c r="AA58" s="407"/>
      <c r="AB58" s="408"/>
      <c r="AC58" s="408"/>
      <c r="AD58" s="408"/>
      <c r="AE58" s="408"/>
      <c r="AF58" s="408"/>
      <c r="AG58" s="408"/>
      <c r="AH58" s="408"/>
    </row>
    <row r="59" spans="1:34" s="409" customFormat="1" ht="40.15" customHeight="1" x14ac:dyDescent="0.5">
      <c r="A59" s="405"/>
      <c r="B59" s="406"/>
      <c r="C59" s="351"/>
      <c r="D59" s="351"/>
      <c r="E59" s="351"/>
      <c r="F59" s="351"/>
      <c r="G59" s="351"/>
      <c r="H59" s="351"/>
      <c r="I59" s="351"/>
      <c r="J59" s="351"/>
      <c r="K59" s="351"/>
      <c r="L59" s="351"/>
      <c r="M59" s="351"/>
      <c r="N59" s="351"/>
      <c r="O59" s="351"/>
      <c r="P59" s="351"/>
      <c r="Q59" s="351"/>
      <c r="R59" s="351"/>
      <c r="S59" s="351"/>
      <c r="T59" s="351"/>
      <c r="U59" s="351"/>
      <c r="V59" s="351"/>
      <c r="W59" s="288"/>
      <c r="X59" s="289"/>
      <c r="Y59" s="289"/>
      <c r="Z59" s="291"/>
      <c r="AA59" s="407"/>
      <c r="AB59" s="408"/>
      <c r="AC59" s="408"/>
      <c r="AD59" s="408"/>
      <c r="AE59" s="408"/>
      <c r="AF59" s="408"/>
      <c r="AG59" s="408"/>
      <c r="AH59" s="408"/>
    </row>
    <row r="60" spans="1:34" s="409" customFormat="1" ht="40.15" customHeight="1" x14ac:dyDescent="0.5">
      <c r="A60" s="405"/>
      <c r="B60" s="406"/>
      <c r="C60" s="351"/>
      <c r="D60" s="351"/>
      <c r="E60" s="351"/>
      <c r="F60" s="351"/>
      <c r="G60" s="351"/>
      <c r="H60" s="351"/>
      <c r="I60" s="351"/>
      <c r="J60" s="351"/>
      <c r="K60" s="351"/>
      <c r="L60" s="351"/>
      <c r="M60" s="351"/>
      <c r="N60" s="351"/>
      <c r="O60" s="351"/>
      <c r="P60" s="351"/>
      <c r="Q60" s="351"/>
      <c r="R60" s="351"/>
      <c r="S60" s="351"/>
      <c r="T60" s="351"/>
      <c r="U60" s="351"/>
      <c r="V60" s="351"/>
      <c r="W60" s="288"/>
      <c r="X60" s="289"/>
      <c r="Y60" s="289"/>
      <c r="Z60" s="291"/>
      <c r="AA60" s="407"/>
      <c r="AB60" s="408"/>
      <c r="AC60" s="408"/>
      <c r="AD60" s="408"/>
      <c r="AE60" s="408"/>
      <c r="AF60" s="408"/>
      <c r="AG60" s="408"/>
      <c r="AH60" s="408"/>
    </row>
    <row r="61" spans="1:34" s="409" customFormat="1" ht="40.15" customHeight="1" x14ac:dyDescent="0.5">
      <c r="A61" s="405"/>
      <c r="B61" s="406"/>
      <c r="C61" s="351"/>
      <c r="D61" s="351"/>
      <c r="E61" s="351"/>
      <c r="F61" s="351"/>
      <c r="G61" s="351"/>
      <c r="H61" s="351"/>
      <c r="I61" s="351"/>
      <c r="J61" s="351"/>
      <c r="K61" s="351"/>
      <c r="L61" s="351"/>
      <c r="M61" s="351"/>
      <c r="N61" s="351"/>
      <c r="O61" s="351"/>
      <c r="P61" s="351"/>
      <c r="Q61" s="351"/>
      <c r="R61" s="351"/>
      <c r="S61" s="351"/>
      <c r="T61" s="351"/>
      <c r="U61" s="351"/>
      <c r="V61" s="351"/>
      <c r="W61" s="288"/>
      <c r="X61" s="289"/>
      <c r="Y61" s="289"/>
      <c r="Z61" s="291"/>
      <c r="AA61" s="407"/>
      <c r="AB61" s="408"/>
      <c r="AC61" s="408"/>
      <c r="AD61" s="408"/>
      <c r="AE61" s="408"/>
      <c r="AF61" s="408"/>
      <c r="AG61" s="408"/>
      <c r="AH61" s="408"/>
    </row>
    <row r="62" spans="1:34" s="409" customFormat="1" ht="40.15" customHeight="1" x14ac:dyDescent="0.5">
      <c r="A62" s="405"/>
      <c r="B62" s="406"/>
      <c r="C62" s="351"/>
      <c r="D62" s="351"/>
      <c r="E62" s="351"/>
      <c r="F62" s="351"/>
      <c r="G62" s="351"/>
      <c r="H62" s="351"/>
      <c r="I62" s="351"/>
      <c r="J62" s="351"/>
      <c r="K62" s="351"/>
      <c r="L62" s="351"/>
      <c r="M62" s="351"/>
      <c r="N62" s="351"/>
      <c r="O62" s="351"/>
      <c r="P62" s="351"/>
      <c r="Q62" s="351"/>
      <c r="R62" s="351"/>
      <c r="S62" s="351"/>
      <c r="T62" s="351"/>
      <c r="U62" s="351"/>
      <c r="V62" s="351"/>
      <c r="W62" s="288"/>
      <c r="X62" s="289"/>
      <c r="Y62" s="289"/>
      <c r="Z62" s="291"/>
      <c r="AA62" s="407"/>
      <c r="AB62" s="408"/>
      <c r="AC62" s="408"/>
      <c r="AD62" s="408"/>
      <c r="AE62" s="408"/>
      <c r="AF62" s="408"/>
      <c r="AG62" s="408"/>
      <c r="AH62" s="408"/>
    </row>
    <row r="63" spans="1:34" s="409" customFormat="1" ht="40.15" customHeight="1" x14ac:dyDescent="0.5">
      <c r="A63" s="405"/>
      <c r="B63" s="406" t="s">
        <v>263</v>
      </c>
      <c r="C63" s="351"/>
      <c r="D63" s="351"/>
      <c r="E63" s="351"/>
      <c r="F63" s="351"/>
      <c r="G63" s="351"/>
      <c r="H63" s="351"/>
      <c r="I63" s="351"/>
      <c r="J63" s="351"/>
      <c r="K63" s="351"/>
      <c r="L63" s="351"/>
      <c r="M63" s="351"/>
      <c r="N63" s="351"/>
      <c r="O63" s="351"/>
      <c r="P63" s="351"/>
      <c r="Q63" s="351"/>
      <c r="R63" s="351"/>
      <c r="S63" s="351"/>
      <c r="T63" s="351"/>
      <c r="U63" s="351"/>
      <c r="V63" s="351"/>
      <c r="W63" s="288"/>
      <c r="X63" s="289"/>
      <c r="Y63" s="289"/>
      <c r="Z63" s="291"/>
      <c r="AA63" s="407"/>
      <c r="AB63" s="408"/>
      <c r="AC63" s="408"/>
      <c r="AD63" s="408"/>
      <c r="AE63" s="408"/>
      <c r="AF63" s="408"/>
      <c r="AG63" s="408"/>
      <c r="AH63" s="408"/>
    </row>
    <row r="64" spans="1:34" s="409" customFormat="1" ht="40.15" customHeight="1" x14ac:dyDescent="0.5">
      <c r="A64" s="405"/>
      <c r="B64" s="410" t="s">
        <v>236</v>
      </c>
      <c r="C64" s="351">
        <f t="shared" ref="C64:U65" si="8">+C47+C36+C25-C14</f>
        <v>0</v>
      </c>
      <c r="D64" s="351">
        <f t="shared" si="8"/>
        <v>0</v>
      </c>
      <c r="E64" s="351">
        <f t="shared" si="8"/>
        <v>0</v>
      </c>
      <c r="F64" s="351">
        <f t="shared" si="8"/>
        <v>0</v>
      </c>
      <c r="G64" s="351">
        <f t="shared" si="8"/>
        <v>0</v>
      </c>
      <c r="H64" s="351">
        <f t="shared" si="8"/>
        <v>0</v>
      </c>
      <c r="I64" s="351">
        <f t="shared" si="8"/>
        <v>-253998</v>
      </c>
      <c r="J64" s="351">
        <f t="shared" si="8"/>
        <v>-244721</v>
      </c>
      <c r="K64" s="351">
        <f t="shared" si="8"/>
        <v>-252232</v>
      </c>
      <c r="L64" s="351">
        <f t="shared" si="8"/>
        <v>0</v>
      </c>
      <c r="M64" s="351">
        <f t="shared" si="8"/>
        <v>0</v>
      </c>
      <c r="N64" s="351">
        <f t="shared" si="8"/>
        <v>0</v>
      </c>
      <c r="O64" s="351">
        <f t="shared" si="8"/>
        <v>0</v>
      </c>
      <c r="P64" s="351">
        <f t="shared" si="8"/>
        <v>0</v>
      </c>
      <c r="Q64" s="351">
        <f t="shared" si="8"/>
        <v>0</v>
      </c>
      <c r="R64" s="351">
        <f t="shared" si="8"/>
        <v>0</v>
      </c>
      <c r="S64" s="351">
        <f t="shared" si="8"/>
        <v>0</v>
      </c>
      <c r="T64" s="351">
        <f t="shared" si="8"/>
        <v>0</v>
      </c>
      <c r="U64" s="351">
        <f t="shared" si="8"/>
        <v>-750951</v>
      </c>
      <c r="V64" s="351"/>
      <c r="W64" s="288"/>
      <c r="X64" s="289"/>
      <c r="Y64" s="289"/>
      <c r="Z64" s="291"/>
      <c r="AA64" s="407"/>
      <c r="AB64" s="408"/>
      <c r="AC64" s="408"/>
      <c r="AD64" s="408"/>
      <c r="AE64" s="408"/>
      <c r="AF64" s="408"/>
      <c r="AG64" s="408"/>
      <c r="AH64" s="408"/>
    </row>
    <row r="65" spans="1:34" s="409" customFormat="1" ht="68.25" customHeight="1" x14ac:dyDescent="0.5">
      <c r="A65" s="405"/>
      <c r="B65" s="411" t="s">
        <v>237</v>
      </c>
      <c r="C65" s="351">
        <f t="shared" si="8"/>
        <v>0</v>
      </c>
      <c r="D65" s="351">
        <f t="shared" si="8"/>
        <v>0</v>
      </c>
      <c r="E65" s="351">
        <f t="shared" si="8"/>
        <v>0</v>
      </c>
      <c r="F65" s="351">
        <f t="shared" si="8"/>
        <v>0</v>
      </c>
      <c r="G65" s="351">
        <f t="shared" si="8"/>
        <v>0</v>
      </c>
      <c r="H65" s="351">
        <f t="shared" si="8"/>
        <v>0</v>
      </c>
      <c r="I65" s="351">
        <f t="shared" si="8"/>
        <v>456933</v>
      </c>
      <c r="J65" s="351">
        <f t="shared" si="8"/>
        <v>399489</v>
      </c>
      <c r="K65" s="351">
        <f t="shared" si="8"/>
        <v>-407094</v>
      </c>
      <c r="L65" s="351">
        <f t="shared" si="8"/>
        <v>0</v>
      </c>
      <c r="M65" s="351">
        <f t="shared" si="8"/>
        <v>0</v>
      </c>
      <c r="N65" s="351">
        <f t="shared" si="8"/>
        <v>0</v>
      </c>
      <c r="O65" s="351">
        <f t="shared" si="8"/>
        <v>0</v>
      </c>
      <c r="P65" s="351">
        <f t="shared" si="8"/>
        <v>0</v>
      </c>
      <c r="Q65" s="351">
        <f t="shared" si="8"/>
        <v>0</v>
      </c>
      <c r="R65" s="351">
        <f t="shared" si="8"/>
        <v>0</v>
      </c>
      <c r="S65" s="351">
        <f t="shared" si="8"/>
        <v>0</v>
      </c>
      <c r="T65" s="351">
        <f t="shared" si="8"/>
        <v>0</v>
      </c>
      <c r="U65" s="351">
        <f t="shared" si="8"/>
        <v>449328</v>
      </c>
      <c r="V65" s="351"/>
      <c r="W65" s="288"/>
      <c r="X65" s="289"/>
      <c r="Y65" s="289"/>
      <c r="Z65" s="291"/>
      <c r="AA65" s="407"/>
      <c r="AB65" s="408"/>
      <c r="AC65" s="408"/>
      <c r="AD65" s="408"/>
      <c r="AE65" s="408"/>
      <c r="AF65" s="408"/>
      <c r="AG65" s="408"/>
      <c r="AH65" s="408"/>
    </row>
    <row r="66" spans="1:34" s="409" customFormat="1" ht="40.15" customHeight="1" x14ac:dyDescent="0.5">
      <c r="A66" s="405"/>
      <c r="B66" s="410" t="s">
        <v>99</v>
      </c>
      <c r="C66" s="351">
        <f t="shared" ref="C66:U66" si="9">+C49+C38+C27+C57-C16</f>
        <v>0</v>
      </c>
      <c r="D66" s="351">
        <f t="shared" si="9"/>
        <v>0</v>
      </c>
      <c r="E66" s="351">
        <f t="shared" si="9"/>
        <v>0</v>
      </c>
      <c r="F66" s="351">
        <f t="shared" si="9"/>
        <v>0</v>
      </c>
      <c r="G66" s="351">
        <f t="shared" si="9"/>
        <v>0</v>
      </c>
      <c r="H66" s="351">
        <f t="shared" si="9"/>
        <v>0</v>
      </c>
      <c r="I66" s="351">
        <f t="shared" si="9"/>
        <v>0</v>
      </c>
      <c r="J66" s="351">
        <f t="shared" si="9"/>
        <v>0</v>
      </c>
      <c r="K66" s="351">
        <f t="shared" si="9"/>
        <v>0</v>
      </c>
      <c r="L66" s="351">
        <f t="shared" si="9"/>
        <v>0</v>
      </c>
      <c r="M66" s="351">
        <f t="shared" si="9"/>
        <v>0</v>
      </c>
      <c r="N66" s="351">
        <f t="shared" si="9"/>
        <v>0</v>
      </c>
      <c r="O66" s="351">
        <f t="shared" si="9"/>
        <v>0</v>
      </c>
      <c r="P66" s="351">
        <f t="shared" si="9"/>
        <v>0</v>
      </c>
      <c r="Q66" s="351">
        <f t="shared" si="9"/>
        <v>0</v>
      </c>
      <c r="R66" s="351">
        <f t="shared" si="9"/>
        <v>0</v>
      </c>
      <c r="S66" s="351">
        <f t="shared" si="9"/>
        <v>0</v>
      </c>
      <c r="T66" s="351">
        <f t="shared" si="9"/>
        <v>0</v>
      </c>
      <c r="U66" s="351">
        <f t="shared" si="9"/>
        <v>0</v>
      </c>
      <c r="V66" s="351"/>
      <c r="W66" s="288"/>
      <c r="X66" s="289"/>
      <c r="Y66" s="289"/>
      <c r="Z66" s="291"/>
      <c r="AA66" s="407"/>
      <c r="AB66" s="408"/>
      <c r="AC66" s="408"/>
      <c r="AD66" s="408"/>
      <c r="AE66" s="408"/>
      <c r="AF66" s="408"/>
      <c r="AG66" s="408"/>
      <c r="AH66" s="408"/>
    </row>
    <row r="67" spans="1:34" s="409" customFormat="1" ht="40.15" customHeight="1" x14ac:dyDescent="0.5">
      <c r="A67" s="405"/>
      <c r="B67" s="410" t="s">
        <v>239</v>
      </c>
      <c r="C67" s="351">
        <f t="shared" ref="C67:U71" si="10">+C50+C39+C28-C17</f>
        <v>0</v>
      </c>
      <c r="D67" s="351">
        <f t="shared" si="10"/>
        <v>0</v>
      </c>
      <c r="E67" s="351">
        <f t="shared" si="10"/>
        <v>0</v>
      </c>
      <c r="F67" s="351">
        <f t="shared" si="10"/>
        <v>0</v>
      </c>
      <c r="G67" s="351">
        <f t="shared" si="10"/>
        <v>0</v>
      </c>
      <c r="H67" s="351">
        <f t="shared" si="10"/>
        <v>0</v>
      </c>
      <c r="I67" s="351">
        <f t="shared" si="10"/>
        <v>0</v>
      </c>
      <c r="J67" s="351">
        <f t="shared" si="10"/>
        <v>0</v>
      </c>
      <c r="K67" s="351">
        <f t="shared" si="10"/>
        <v>0</v>
      </c>
      <c r="L67" s="351">
        <f t="shared" si="10"/>
        <v>0</v>
      </c>
      <c r="M67" s="351">
        <f t="shared" si="10"/>
        <v>0</v>
      </c>
      <c r="N67" s="351">
        <f t="shared" si="10"/>
        <v>0</v>
      </c>
      <c r="O67" s="351">
        <f t="shared" si="10"/>
        <v>0</v>
      </c>
      <c r="P67" s="351">
        <f t="shared" si="10"/>
        <v>0</v>
      </c>
      <c r="Q67" s="351">
        <f t="shared" si="10"/>
        <v>0</v>
      </c>
      <c r="R67" s="351">
        <f t="shared" si="10"/>
        <v>0</v>
      </c>
      <c r="S67" s="351">
        <f t="shared" si="10"/>
        <v>0</v>
      </c>
      <c r="T67" s="351">
        <f t="shared" si="10"/>
        <v>0</v>
      </c>
      <c r="U67" s="351">
        <f t="shared" si="10"/>
        <v>0</v>
      </c>
      <c r="V67" s="351"/>
      <c r="W67" s="288"/>
      <c r="X67" s="289"/>
      <c r="Y67" s="289"/>
      <c r="Z67" s="291"/>
      <c r="AA67" s="407"/>
      <c r="AB67" s="408"/>
      <c r="AC67" s="408"/>
      <c r="AD67" s="408"/>
      <c r="AE67" s="408"/>
      <c r="AF67" s="408"/>
      <c r="AG67" s="408"/>
      <c r="AH67" s="408"/>
    </row>
    <row r="68" spans="1:34" s="409" customFormat="1" ht="40.15" customHeight="1" x14ac:dyDescent="0.5">
      <c r="A68" s="405"/>
      <c r="B68" s="410" t="s">
        <v>240</v>
      </c>
      <c r="C68" s="351">
        <f t="shared" ref="C68:U68" si="11">+C51+C40+C29+C57-C18</f>
        <v>0</v>
      </c>
      <c r="D68" s="351">
        <f t="shared" si="11"/>
        <v>0</v>
      </c>
      <c r="E68" s="351">
        <f t="shared" si="11"/>
        <v>0</v>
      </c>
      <c r="F68" s="351">
        <f t="shared" si="11"/>
        <v>0</v>
      </c>
      <c r="G68" s="351">
        <f t="shared" si="11"/>
        <v>0</v>
      </c>
      <c r="H68" s="351">
        <f t="shared" si="11"/>
        <v>0</v>
      </c>
      <c r="I68" s="351">
        <f t="shared" si="11"/>
        <v>202935</v>
      </c>
      <c r="J68" s="351">
        <f t="shared" si="11"/>
        <v>154768</v>
      </c>
      <c r="K68" s="351">
        <f t="shared" si="11"/>
        <v>-659326</v>
      </c>
      <c r="L68" s="351">
        <f t="shared" si="11"/>
        <v>0</v>
      </c>
      <c r="M68" s="351">
        <f t="shared" si="11"/>
        <v>0</v>
      </c>
      <c r="N68" s="351">
        <f t="shared" si="11"/>
        <v>0</v>
      </c>
      <c r="O68" s="351">
        <f t="shared" si="11"/>
        <v>0</v>
      </c>
      <c r="P68" s="351">
        <f t="shared" si="11"/>
        <v>0</v>
      </c>
      <c r="Q68" s="351">
        <f t="shared" si="11"/>
        <v>0</v>
      </c>
      <c r="R68" s="351">
        <f t="shared" si="11"/>
        <v>0</v>
      </c>
      <c r="S68" s="351">
        <f t="shared" si="11"/>
        <v>0</v>
      </c>
      <c r="T68" s="351">
        <f t="shared" si="11"/>
        <v>0</v>
      </c>
      <c r="U68" s="351">
        <f t="shared" si="11"/>
        <v>-301623</v>
      </c>
      <c r="V68" s="351"/>
      <c r="W68" s="288"/>
      <c r="X68" s="289"/>
      <c r="Y68" s="289"/>
      <c r="Z68" s="291"/>
      <c r="AA68" s="407"/>
      <c r="AB68" s="408"/>
      <c r="AC68" s="408"/>
      <c r="AD68" s="408"/>
      <c r="AE68" s="408"/>
      <c r="AF68" s="408"/>
      <c r="AG68" s="408"/>
      <c r="AH68" s="408"/>
    </row>
    <row r="69" spans="1:34" s="409" customFormat="1" ht="40.15" customHeight="1" x14ac:dyDescent="0.5">
      <c r="A69" s="405"/>
      <c r="B69" s="410" t="s">
        <v>60</v>
      </c>
      <c r="C69" s="351">
        <f t="shared" si="10"/>
        <v>0</v>
      </c>
      <c r="D69" s="351">
        <f t="shared" si="10"/>
        <v>0</v>
      </c>
      <c r="E69" s="351">
        <f t="shared" si="10"/>
        <v>0</v>
      </c>
      <c r="F69" s="351">
        <f t="shared" si="10"/>
        <v>0</v>
      </c>
      <c r="G69" s="351">
        <f t="shared" si="10"/>
        <v>0</v>
      </c>
      <c r="H69" s="351">
        <f t="shared" si="10"/>
        <v>0</v>
      </c>
      <c r="I69" s="351">
        <f t="shared" si="10"/>
        <v>-483297.15999999992</v>
      </c>
      <c r="J69" s="351">
        <f t="shared" si="10"/>
        <v>-486205.78</v>
      </c>
      <c r="K69" s="351">
        <f t="shared" si="10"/>
        <v>-473711.35</v>
      </c>
      <c r="L69" s="351">
        <f t="shared" si="10"/>
        <v>0</v>
      </c>
      <c r="M69" s="351">
        <f t="shared" si="10"/>
        <v>0</v>
      </c>
      <c r="N69" s="351">
        <f t="shared" si="10"/>
        <v>0</v>
      </c>
      <c r="O69" s="351">
        <f t="shared" si="10"/>
        <v>0</v>
      </c>
      <c r="P69" s="351">
        <f t="shared" si="10"/>
        <v>0</v>
      </c>
      <c r="Q69" s="351">
        <f t="shared" si="10"/>
        <v>0</v>
      </c>
      <c r="R69" s="351">
        <f t="shared" si="10"/>
        <v>0</v>
      </c>
      <c r="S69" s="351">
        <f t="shared" si="10"/>
        <v>0</v>
      </c>
      <c r="T69" s="351">
        <f t="shared" si="10"/>
        <v>0</v>
      </c>
      <c r="U69" s="351">
        <f t="shared" si="10"/>
        <v>-1443214.29</v>
      </c>
      <c r="V69" s="351"/>
      <c r="W69" s="288"/>
      <c r="X69" s="289"/>
      <c r="Y69" s="289"/>
      <c r="Z69" s="291"/>
      <c r="AA69" s="407"/>
      <c r="AB69" s="408"/>
      <c r="AC69" s="408"/>
      <c r="AD69" s="408"/>
      <c r="AE69" s="408"/>
      <c r="AF69" s="408"/>
      <c r="AG69" s="408"/>
      <c r="AH69" s="408"/>
    </row>
    <row r="70" spans="1:34" s="409" customFormat="1" ht="40.15" customHeight="1" x14ac:dyDescent="0.5">
      <c r="A70" s="405"/>
      <c r="B70" s="410" t="s">
        <v>242</v>
      </c>
      <c r="C70" s="351">
        <f t="shared" si="10"/>
        <v>0</v>
      </c>
      <c r="D70" s="351">
        <f t="shared" si="10"/>
        <v>0</v>
      </c>
      <c r="E70" s="351">
        <f t="shared" si="10"/>
        <v>0</v>
      </c>
      <c r="F70" s="351">
        <f t="shared" si="10"/>
        <v>0</v>
      </c>
      <c r="G70" s="351">
        <f t="shared" si="10"/>
        <v>0</v>
      </c>
      <c r="H70" s="351">
        <f t="shared" si="10"/>
        <v>0</v>
      </c>
      <c r="I70" s="351">
        <f t="shared" si="10"/>
        <v>483297.15999999992</v>
      </c>
      <c r="J70" s="351">
        <f t="shared" si="10"/>
        <v>486205.78</v>
      </c>
      <c r="K70" s="351">
        <f t="shared" si="10"/>
        <v>473711.35</v>
      </c>
      <c r="L70" s="351">
        <f t="shared" si="10"/>
        <v>0</v>
      </c>
      <c r="M70" s="351">
        <f t="shared" si="10"/>
        <v>0</v>
      </c>
      <c r="N70" s="351">
        <f t="shared" si="10"/>
        <v>0</v>
      </c>
      <c r="O70" s="351">
        <f t="shared" si="10"/>
        <v>0</v>
      </c>
      <c r="P70" s="351">
        <f t="shared" si="10"/>
        <v>0</v>
      </c>
      <c r="Q70" s="351">
        <f t="shared" si="10"/>
        <v>0</v>
      </c>
      <c r="R70" s="351">
        <f t="shared" si="10"/>
        <v>0</v>
      </c>
      <c r="S70" s="351">
        <f t="shared" si="10"/>
        <v>0</v>
      </c>
      <c r="T70" s="351">
        <f t="shared" si="10"/>
        <v>0</v>
      </c>
      <c r="U70" s="351">
        <f t="shared" si="10"/>
        <v>1443214.29</v>
      </c>
      <c r="V70" s="351"/>
      <c r="W70" s="288"/>
      <c r="X70" s="289"/>
      <c r="Y70" s="289"/>
      <c r="Z70" s="291"/>
      <c r="AA70" s="407"/>
      <c r="AB70" s="408"/>
      <c r="AC70" s="408"/>
      <c r="AD70" s="408"/>
      <c r="AE70" s="408"/>
      <c r="AF70" s="408"/>
      <c r="AG70" s="408"/>
      <c r="AH70" s="408"/>
    </row>
    <row r="71" spans="1:34" s="409" customFormat="1" ht="40.15" customHeight="1" x14ac:dyDescent="0.5">
      <c r="A71" s="405"/>
      <c r="B71" s="410" t="s">
        <v>90</v>
      </c>
      <c r="C71" s="351">
        <f t="shared" si="10"/>
        <v>0</v>
      </c>
      <c r="D71" s="351">
        <f t="shared" si="10"/>
        <v>0</v>
      </c>
      <c r="E71" s="351">
        <f t="shared" si="10"/>
        <v>0</v>
      </c>
      <c r="F71" s="351">
        <f t="shared" si="10"/>
        <v>0</v>
      </c>
      <c r="G71" s="351">
        <f t="shared" si="10"/>
        <v>0</v>
      </c>
      <c r="H71" s="351">
        <f t="shared" si="10"/>
        <v>0</v>
      </c>
      <c r="I71" s="351">
        <f t="shared" si="10"/>
        <v>0</v>
      </c>
      <c r="J71" s="351">
        <f t="shared" si="10"/>
        <v>0</v>
      </c>
      <c r="K71" s="351">
        <f t="shared" si="10"/>
        <v>0</v>
      </c>
      <c r="L71" s="351">
        <f t="shared" si="10"/>
        <v>0</v>
      </c>
      <c r="M71" s="351">
        <f t="shared" si="10"/>
        <v>0</v>
      </c>
      <c r="N71" s="351">
        <f t="shared" si="10"/>
        <v>0</v>
      </c>
      <c r="O71" s="351">
        <f t="shared" si="10"/>
        <v>0</v>
      </c>
      <c r="P71" s="351">
        <f t="shared" si="10"/>
        <v>0</v>
      </c>
      <c r="Q71" s="351">
        <f t="shared" si="10"/>
        <v>0</v>
      </c>
      <c r="R71" s="351">
        <f t="shared" si="10"/>
        <v>0</v>
      </c>
      <c r="S71" s="351">
        <f t="shared" si="10"/>
        <v>0</v>
      </c>
      <c r="T71" s="351">
        <f t="shared" si="10"/>
        <v>0</v>
      </c>
      <c r="U71" s="351">
        <f t="shared" si="10"/>
        <v>0</v>
      </c>
      <c r="V71" s="351"/>
      <c r="W71" s="288"/>
      <c r="X71" s="289"/>
      <c r="Y71" s="289"/>
      <c r="Z71" s="291"/>
      <c r="AA71" s="407"/>
      <c r="AB71" s="408"/>
      <c r="AC71" s="408"/>
      <c r="AD71" s="408"/>
      <c r="AE71" s="408"/>
      <c r="AF71" s="408"/>
      <c r="AG71" s="408"/>
      <c r="AH71" s="408"/>
    </row>
    <row r="72" spans="1:34" s="409" customFormat="1" ht="63" x14ac:dyDescent="0.5">
      <c r="A72" s="405"/>
      <c r="B72" s="411" t="s">
        <v>243</v>
      </c>
      <c r="C72" s="351">
        <f t="shared" ref="C72:U72" si="12">+C55+C44+C33+C57-C22</f>
        <v>0</v>
      </c>
      <c r="D72" s="351">
        <f t="shared" si="12"/>
        <v>0</v>
      </c>
      <c r="E72" s="351">
        <f t="shared" si="12"/>
        <v>0</v>
      </c>
      <c r="F72" s="351">
        <f t="shared" si="12"/>
        <v>0</v>
      </c>
      <c r="G72" s="351">
        <f t="shared" si="12"/>
        <v>0</v>
      </c>
      <c r="H72" s="351">
        <f t="shared" si="12"/>
        <v>0</v>
      </c>
      <c r="I72" s="351">
        <f t="shared" si="12"/>
        <v>202935</v>
      </c>
      <c r="J72" s="351">
        <f t="shared" si="12"/>
        <v>154768</v>
      </c>
      <c r="K72" s="351">
        <f t="shared" si="12"/>
        <v>-659326</v>
      </c>
      <c r="L72" s="351">
        <f t="shared" si="12"/>
        <v>0</v>
      </c>
      <c r="M72" s="351">
        <f t="shared" si="12"/>
        <v>0</v>
      </c>
      <c r="N72" s="351">
        <f t="shared" si="12"/>
        <v>0</v>
      </c>
      <c r="O72" s="351">
        <f t="shared" si="12"/>
        <v>0</v>
      </c>
      <c r="P72" s="351">
        <f t="shared" si="12"/>
        <v>0</v>
      </c>
      <c r="Q72" s="351">
        <f t="shared" si="12"/>
        <v>0</v>
      </c>
      <c r="R72" s="351">
        <f t="shared" si="12"/>
        <v>0</v>
      </c>
      <c r="S72" s="351">
        <f t="shared" si="12"/>
        <v>0</v>
      </c>
      <c r="T72" s="351">
        <f t="shared" si="12"/>
        <v>0</v>
      </c>
      <c r="U72" s="351">
        <f t="shared" si="12"/>
        <v>-301623</v>
      </c>
      <c r="W72" s="412"/>
      <c r="X72" s="412"/>
      <c r="Y72" s="412"/>
      <c r="Z72" s="412"/>
      <c r="AA72" s="408"/>
      <c r="AB72" s="408"/>
      <c r="AC72" s="408"/>
      <c r="AD72" s="408"/>
      <c r="AE72" s="408"/>
      <c r="AF72" s="408"/>
      <c r="AG72" s="408"/>
      <c r="AH72" s="408"/>
    </row>
    <row r="73" spans="1:34" s="409" customFormat="1" ht="40.15" customHeight="1" x14ac:dyDescent="0.5">
      <c r="A73" s="405"/>
      <c r="B73" s="406" t="s">
        <v>264</v>
      </c>
      <c r="C73" s="351"/>
      <c r="D73" s="351"/>
      <c r="E73" s="351"/>
      <c r="F73" s="351"/>
      <c r="G73" s="351"/>
      <c r="H73" s="351"/>
      <c r="I73" s="351"/>
      <c r="J73" s="351"/>
      <c r="K73" s="351"/>
      <c r="L73" s="351"/>
      <c r="M73" s="351"/>
      <c r="N73" s="351"/>
      <c r="O73" s="351"/>
      <c r="P73" s="351"/>
      <c r="Q73" s="351"/>
      <c r="R73" s="351"/>
      <c r="S73" s="351"/>
      <c r="T73" s="351"/>
      <c r="U73" s="351"/>
      <c r="V73" s="351"/>
      <c r="W73" s="288"/>
      <c r="X73" s="289"/>
      <c r="Y73" s="289"/>
      <c r="Z73" s="291"/>
      <c r="AA73" s="407"/>
      <c r="AB73" s="408"/>
      <c r="AC73" s="408"/>
      <c r="AD73" s="408"/>
      <c r="AE73" s="408"/>
      <c r="AF73" s="408"/>
      <c r="AG73" s="408"/>
      <c r="AH73" s="408"/>
    </row>
    <row r="74" spans="1:34" s="409" customFormat="1" ht="63" x14ac:dyDescent="0.5">
      <c r="A74" s="405"/>
      <c r="B74" s="411" t="s">
        <v>243</v>
      </c>
      <c r="C74" s="80">
        <v>-3.000000037252903</v>
      </c>
      <c r="D74" s="80">
        <v>0.99999998509883881</v>
      </c>
      <c r="E74" s="80">
        <v>0.99999998509883881</v>
      </c>
      <c r="F74" s="80">
        <v>0</v>
      </c>
      <c r="G74" s="80">
        <v>2.9999999701976776</v>
      </c>
      <c r="H74" s="80">
        <v>-3930363</v>
      </c>
      <c r="I74" s="80">
        <v>0</v>
      </c>
      <c r="J74" s="80">
        <v>0</v>
      </c>
      <c r="K74" s="80">
        <v>0</v>
      </c>
      <c r="L74" s="80">
        <v>0</v>
      </c>
      <c r="M74" s="80">
        <v>0</v>
      </c>
      <c r="N74" s="80">
        <v>0</v>
      </c>
      <c r="O74" s="80">
        <v>0</v>
      </c>
      <c r="P74" s="80">
        <v>0</v>
      </c>
      <c r="Q74" s="80">
        <v>0</v>
      </c>
      <c r="R74" s="80">
        <v>0</v>
      </c>
      <c r="S74" s="80">
        <v>0</v>
      </c>
      <c r="T74" s="80">
        <v>0</v>
      </c>
      <c r="U74" s="80">
        <v>0</v>
      </c>
      <c r="W74" s="412"/>
      <c r="X74" s="412"/>
      <c r="Y74" s="412"/>
      <c r="Z74" s="412"/>
      <c r="AA74" s="408"/>
      <c r="AB74" s="408"/>
      <c r="AC74" s="408"/>
      <c r="AD74" s="408"/>
      <c r="AE74" s="408"/>
      <c r="AF74" s="408"/>
      <c r="AG74" s="408"/>
      <c r="AH74" s="408"/>
    </row>
    <row r="75" spans="1:34" x14ac:dyDescent="0.25">
      <c r="V75" s="414"/>
    </row>
    <row r="76" spans="1:34" x14ac:dyDescent="0.25">
      <c r="V76" s="414"/>
    </row>
    <row r="77" spans="1:34" x14ac:dyDescent="0.25">
      <c r="V77" s="414"/>
    </row>
    <row r="78" spans="1:34" x14ac:dyDescent="0.25">
      <c r="V78" s="414"/>
    </row>
    <row r="79" spans="1:34" x14ac:dyDescent="0.25">
      <c r="V79" s="414"/>
    </row>
    <row r="80" spans="1:34" x14ac:dyDescent="0.25">
      <c r="V80" s="414"/>
    </row>
    <row r="81" spans="22:22" x14ac:dyDescent="0.25">
      <c r="V81" s="414"/>
    </row>
    <row r="82" spans="22:22" x14ac:dyDescent="0.25">
      <c r="V82" s="414"/>
    </row>
    <row r="83" spans="22:22" x14ac:dyDescent="0.25">
      <c r="V83" s="414"/>
    </row>
    <row r="84" spans="22:22" x14ac:dyDescent="0.25">
      <c r="V84" s="414"/>
    </row>
    <row r="85" spans="22:22" x14ac:dyDescent="0.25">
      <c r="V85" s="414"/>
    </row>
    <row r="86" spans="22:22" x14ac:dyDescent="0.25">
      <c r="V86" s="414"/>
    </row>
    <row r="87" spans="22:22" x14ac:dyDescent="0.25">
      <c r="V87" s="414"/>
    </row>
    <row r="88" spans="22:22" x14ac:dyDescent="0.25">
      <c r="V88" s="414"/>
    </row>
    <row r="89" spans="22:22" x14ac:dyDescent="0.25">
      <c r="V89" s="414"/>
    </row>
    <row r="90" spans="22:22" x14ac:dyDescent="0.25">
      <c r="V90" s="414"/>
    </row>
    <row r="91" spans="22:22" x14ac:dyDescent="0.25">
      <c r="V91" s="414"/>
    </row>
    <row r="92" spans="22:22" x14ac:dyDescent="0.25">
      <c r="V92" s="414"/>
    </row>
    <row r="93" spans="22:22" x14ac:dyDescent="0.25">
      <c r="V93" s="414"/>
    </row>
    <row r="94" spans="22:22" x14ac:dyDescent="0.25">
      <c r="V94" s="414"/>
    </row>
    <row r="95" spans="22:22" x14ac:dyDescent="0.25">
      <c r="V95" s="414"/>
    </row>
    <row r="96" spans="22:22" x14ac:dyDescent="0.25">
      <c r="V96" s="414"/>
    </row>
    <row r="97" spans="22:22" x14ac:dyDescent="0.25">
      <c r="V97" s="414"/>
    </row>
    <row r="98" spans="22:22" x14ac:dyDescent="0.25">
      <c r="V98" s="414"/>
    </row>
    <row r="99" spans="22:22" x14ac:dyDescent="0.25">
      <c r="V99" s="414"/>
    </row>
    <row r="100" spans="22:22" x14ac:dyDescent="0.25">
      <c r="V100" s="414"/>
    </row>
    <row r="101" spans="22:22" x14ac:dyDescent="0.25">
      <c r="V101" s="414"/>
    </row>
    <row r="102" spans="22:22" x14ac:dyDescent="0.25">
      <c r="V102" s="414"/>
    </row>
    <row r="103" spans="22:22" x14ac:dyDescent="0.25">
      <c r="V103" s="414"/>
    </row>
    <row r="104" spans="22:22" x14ac:dyDescent="0.25">
      <c r="V104" s="414"/>
    </row>
    <row r="105" spans="22:22" x14ac:dyDescent="0.25">
      <c r="V105" s="414"/>
    </row>
    <row r="106" spans="22:22" x14ac:dyDescent="0.25">
      <c r="V106" s="414"/>
    </row>
    <row r="107" spans="22:22" x14ac:dyDescent="0.25">
      <c r="V107" s="414"/>
    </row>
    <row r="108" spans="22:22" x14ac:dyDescent="0.25">
      <c r="V108" s="414"/>
    </row>
    <row r="109" spans="22:22" x14ac:dyDescent="0.25">
      <c r="V109" s="414"/>
    </row>
    <row r="110" spans="22:22" x14ac:dyDescent="0.25">
      <c r="V110" s="414"/>
    </row>
    <row r="111" spans="22:22" x14ac:dyDescent="0.25">
      <c r="V111" s="414"/>
    </row>
    <row r="112" spans="22:22" x14ac:dyDescent="0.25">
      <c r="V112" s="414"/>
    </row>
    <row r="113" spans="22:22" x14ac:dyDescent="0.25">
      <c r="V113" s="414"/>
    </row>
    <row r="114" spans="22:22" x14ac:dyDescent="0.25">
      <c r="V114" s="414"/>
    </row>
    <row r="115" spans="22:22" x14ac:dyDescent="0.25">
      <c r="V115" s="414"/>
    </row>
    <row r="116" spans="22:22" x14ac:dyDescent="0.25">
      <c r="V116" s="414"/>
    </row>
    <row r="117" spans="22:22" x14ac:dyDescent="0.25">
      <c r="V117" s="414"/>
    </row>
    <row r="118" spans="22:22" x14ac:dyDescent="0.25">
      <c r="V118" s="414"/>
    </row>
    <row r="119" spans="22:22" x14ac:dyDescent="0.25">
      <c r="V119" s="414"/>
    </row>
    <row r="120" spans="22:22" x14ac:dyDescent="0.25">
      <c r="V120" s="414"/>
    </row>
    <row r="121" spans="22:22" x14ac:dyDescent="0.25">
      <c r="V121" s="414"/>
    </row>
    <row r="122" spans="22:22" x14ac:dyDescent="0.25">
      <c r="V122" s="414"/>
    </row>
    <row r="123" spans="22:22" x14ac:dyDescent="0.25">
      <c r="V123" s="414"/>
    </row>
    <row r="124" spans="22:22" x14ac:dyDescent="0.25">
      <c r="V124" s="414"/>
    </row>
    <row r="125" spans="22:22" x14ac:dyDescent="0.25">
      <c r="V125" s="414"/>
    </row>
    <row r="126" spans="22:22" x14ac:dyDescent="0.25">
      <c r="V126" s="414"/>
    </row>
    <row r="127" spans="22:22" x14ac:dyDescent="0.25">
      <c r="V127" s="414"/>
    </row>
    <row r="128" spans="22:22" x14ac:dyDescent="0.25">
      <c r="V128" s="414"/>
    </row>
    <row r="129" spans="22:22" x14ac:dyDescent="0.25">
      <c r="V129" s="414"/>
    </row>
    <row r="130" spans="22:22" x14ac:dyDescent="0.25">
      <c r="V130" s="414"/>
    </row>
    <row r="131" spans="22:22" x14ac:dyDescent="0.25">
      <c r="V131" s="414"/>
    </row>
    <row r="132" spans="22:22" x14ac:dyDescent="0.25">
      <c r="V132" s="414"/>
    </row>
    <row r="133" spans="22:22" x14ac:dyDescent="0.25">
      <c r="V133" s="414"/>
    </row>
    <row r="134" spans="22:22" x14ac:dyDescent="0.25">
      <c r="V134" s="414"/>
    </row>
    <row r="135" spans="22:22" x14ac:dyDescent="0.25">
      <c r="V135" s="414"/>
    </row>
    <row r="136" spans="22:22" x14ac:dyDescent="0.25">
      <c r="V136" s="414"/>
    </row>
    <row r="137" spans="22:22" x14ac:dyDescent="0.25">
      <c r="V137" s="414"/>
    </row>
    <row r="138" spans="22:22" x14ac:dyDescent="0.25">
      <c r="V138" s="414"/>
    </row>
    <row r="139" spans="22:22" x14ac:dyDescent="0.25">
      <c r="V139" s="414"/>
    </row>
    <row r="140" spans="22:22" x14ac:dyDescent="0.25">
      <c r="V140" s="414"/>
    </row>
    <row r="141" spans="22:22" x14ac:dyDescent="0.25">
      <c r="V141" s="414"/>
    </row>
    <row r="142" spans="22:22" x14ac:dyDescent="0.25">
      <c r="V142" s="414"/>
    </row>
    <row r="143" spans="22:22" x14ac:dyDescent="0.25">
      <c r="V143" s="414"/>
    </row>
    <row r="144" spans="22:22" x14ac:dyDescent="0.25">
      <c r="V144" s="414"/>
    </row>
    <row r="145" spans="22:22" x14ac:dyDescent="0.25">
      <c r="V145" s="414"/>
    </row>
    <row r="146" spans="22:22" x14ac:dyDescent="0.25">
      <c r="V146" s="414"/>
    </row>
    <row r="147" spans="22:22" x14ac:dyDescent="0.25">
      <c r="V147" s="414"/>
    </row>
    <row r="148" spans="22:22" x14ac:dyDescent="0.25">
      <c r="V148" s="414"/>
    </row>
    <row r="149" spans="22:22" x14ac:dyDescent="0.25">
      <c r="V149" s="414"/>
    </row>
    <row r="150" spans="22:22" x14ac:dyDescent="0.25">
      <c r="V150" s="414"/>
    </row>
    <row r="151" spans="22:22" x14ac:dyDescent="0.25">
      <c r="V151" s="414"/>
    </row>
    <row r="152" spans="22:22" x14ac:dyDescent="0.25">
      <c r="V152" s="414"/>
    </row>
    <row r="153" spans="22:22" x14ac:dyDescent="0.25">
      <c r="V153" s="414"/>
    </row>
    <row r="154" spans="22:22" x14ac:dyDescent="0.25">
      <c r="V154" s="414"/>
    </row>
    <row r="155" spans="22:22" x14ac:dyDescent="0.25">
      <c r="V155" s="414"/>
    </row>
    <row r="156" spans="22:22" x14ac:dyDescent="0.25">
      <c r="V156" s="414"/>
    </row>
    <row r="157" spans="22:22" x14ac:dyDescent="0.25">
      <c r="V157" s="414"/>
    </row>
    <row r="158" spans="22:22" x14ac:dyDescent="0.25">
      <c r="V158" s="414"/>
    </row>
    <row r="159" spans="22:22" x14ac:dyDescent="0.25">
      <c r="V159" s="414"/>
    </row>
    <row r="160" spans="22:22" x14ac:dyDescent="0.25">
      <c r="V160" s="414"/>
    </row>
    <row r="161" spans="22:22" x14ac:dyDescent="0.25">
      <c r="V161" s="414"/>
    </row>
    <row r="162" spans="22:22" x14ac:dyDescent="0.25">
      <c r="V162" s="414"/>
    </row>
    <row r="163" spans="22:22" x14ac:dyDescent="0.25">
      <c r="V163" s="414"/>
    </row>
    <row r="164" spans="22:22" x14ac:dyDescent="0.25">
      <c r="V164" s="414"/>
    </row>
    <row r="165" spans="22:22" x14ac:dyDescent="0.25">
      <c r="V165" s="414"/>
    </row>
    <row r="166" spans="22:22" x14ac:dyDescent="0.25">
      <c r="V166" s="414"/>
    </row>
    <row r="167" spans="22:22" x14ac:dyDescent="0.25">
      <c r="V167" s="414"/>
    </row>
    <row r="168" spans="22:22" x14ac:dyDescent="0.25">
      <c r="V168" s="414"/>
    </row>
    <row r="169" spans="22:22" x14ac:dyDescent="0.25">
      <c r="V169" s="414"/>
    </row>
    <row r="170" spans="22:22" x14ac:dyDescent="0.25">
      <c r="V170" s="414"/>
    </row>
    <row r="171" spans="22:22" x14ac:dyDescent="0.25">
      <c r="V171" s="414"/>
    </row>
    <row r="172" spans="22:22" x14ac:dyDescent="0.25">
      <c r="V172" s="414"/>
    </row>
    <row r="173" spans="22:22" x14ac:dyDescent="0.25">
      <c r="V173" s="414"/>
    </row>
    <row r="174" spans="22:22" x14ac:dyDescent="0.25">
      <c r="V174" s="414"/>
    </row>
    <row r="175" spans="22:22" x14ac:dyDescent="0.25">
      <c r="V175" s="414"/>
    </row>
    <row r="176" spans="22:22" x14ac:dyDescent="0.25">
      <c r="V176" s="414"/>
    </row>
    <row r="177" spans="22:22" x14ac:dyDescent="0.25">
      <c r="V177" s="414"/>
    </row>
    <row r="178" spans="22:22" x14ac:dyDescent="0.25">
      <c r="V178" s="414"/>
    </row>
    <row r="179" spans="22:22" x14ac:dyDescent="0.25">
      <c r="V179" s="414"/>
    </row>
    <row r="180" spans="22:22" x14ac:dyDescent="0.25">
      <c r="V180" s="414"/>
    </row>
    <row r="181" spans="22:22" x14ac:dyDescent="0.25">
      <c r="V181" s="414"/>
    </row>
    <row r="182" spans="22:22" x14ac:dyDescent="0.25">
      <c r="V182" s="414"/>
    </row>
    <row r="183" spans="22:22" x14ac:dyDescent="0.25">
      <c r="V183" s="414"/>
    </row>
    <row r="184" spans="22:22" x14ac:dyDescent="0.25">
      <c r="V184" s="414"/>
    </row>
    <row r="185" spans="22:22" x14ac:dyDescent="0.25">
      <c r="V185" s="414"/>
    </row>
    <row r="186" spans="22:22" x14ac:dyDescent="0.25">
      <c r="V186" s="414"/>
    </row>
    <row r="187" spans="22:22" x14ac:dyDescent="0.25">
      <c r="V187" s="414"/>
    </row>
    <row r="188" spans="22:22" x14ac:dyDescent="0.25">
      <c r="V188" s="414"/>
    </row>
    <row r="189" spans="22:22" x14ac:dyDescent="0.25">
      <c r="V189" s="414"/>
    </row>
    <row r="190" spans="22:22" x14ac:dyDescent="0.25">
      <c r="V190" s="414"/>
    </row>
    <row r="191" spans="22:22" x14ac:dyDescent="0.25">
      <c r="V191" s="414"/>
    </row>
    <row r="192" spans="22:22" x14ac:dyDescent="0.25">
      <c r="V192" s="414"/>
    </row>
    <row r="193" spans="22:22" x14ac:dyDescent="0.25">
      <c r="V193" s="414"/>
    </row>
    <row r="194" spans="22:22" x14ac:dyDescent="0.25">
      <c r="V194" s="414"/>
    </row>
    <row r="195" spans="22:22" x14ac:dyDescent="0.25">
      <c r="V195" s="414"/>
    </row>
    <row r="196" spans="22:22" x14ac:dyDescent="0.25">
      <c r="V196" s="414"/>
    </row>
    <row r="197" spans="22:22" x14ac:dyDescent="0.25">
      <c r="V197" s="414"/>
    </row>
    <row r="198" spans="22:22" x14ac:dyDescent="0.25">
      <c r="V198" s="414"/>
    </row>
    <row r="199" spans="22:22" x14ac:dyDescent="0.25">
      <c r="V199" s="414"/>
    </row>
    <row r="200" spans="22:22" x14ac:dyDescent="0.25">
      <c r="V200" s="414"/>
    </row>
    <row r="201" spans="22:22" x14ac:dyDescent="0.25">
      <c r="V201" s="414"/>
    </row>
    <row r="202" spans="22:22" x14ac:dyDescent="0.25">
      <c r="V202" s="414"/>
    </row>
    <row r="203" spans="22:22" x14ac:dyDescent="0.25">
      <c r="V203" s="414"/>
    </row>
    <row r="204" spans="22:22" x14ac:dyDescent="0.25">
      <c r="V204" s="414"/>
    </row>
    <row r="205" spans="22:22" x14ac:dyDescent="0.25">
      <c r="V205" s="414"/>
    </row>
    <row r="206" spans="22:22" x14ac:dyDescent="0.25">
      <c r="V206" s="414"/>
    </row>
    <row r="207" spans="22:22" x14ac:dyDescent="0.25">
      <c r="V207" s="414"/>
    </row>
    <row r="208" spans="22:22" x14ac:dyDescent="0.25">
      <c r="V208" s="414"/>
    </row>
    <row r="209" spans="22:22" x14ac:dyDescent="0.25">
      <c r="V209" s="414"/>
    </row>
    <row r="210" spans="22:22" x14ac:dyDescent="0.25">
      <c r="V210" s="414"/>
    </row>
    <row r="211" spans="22:22" x14ac:dyDescent="0.25">
      <c r="V211" s="414"/>
    </row>
    <row r="212" spans="22:22" x14ac:dyDescent="0.25">
      <c r="V212" s="414"/>
    </row>
    <row r="213" spans="22:22" x14ac:dyDescent="0.25">
      <c r="V213" s="414"/>
    </row>
    <row r="214" spans="22:22" x14ac:dyDescent="0.25">
      <c r="V214" s="414"/>
    </row>
    <row r="215" spans="22:22" x14ac:dyDescent="0.25">
      <c r="V215" s="414"/>
    </row>
    <row r="216" spans="22:22" x14ac:dyDescent="0.25">
      <c r="V216" s="414"/>
    </row>
    <row r="217" spans="22:22" x14ac:dyDescent="0.25">
      <c r="V217" s="414"/>
    </row>
    <row r="218" spans="22:22" x14ac:dyDescent="0.25">
      <c r="V218" s="414"/>
    </row>
    <row r="219" spans="22:22" x14ac:dyDescent="0.25">
      <c r="V219" s="414"/>
    </row>
    <row r="220" spans="22:22" x14ac:dyDescent="0.25">
      <c r="V220" s="414"/>
    </row>
    <row r="221" spans="22:22" x14ac:dyDescent="0.25">
      <c r="V221" s="414"/>
    </row>
    <row r="222" spans="22:22" x14ac:dyDescent="0.25">
      <c r="V222" s="414"/>
    </row>
    <row r="223" spans="22:22" x14ac:dyDescent="0.25">
      <c r="V223" s="414"/>
    </row>
    <row r="224" spans="22:22" x14ac:dyDescent="0.25">
      <c r="V224" s="414"/>
    </row>
    <row r="225" spans="22:22" x14ac:dyDescent="0.25">
      <c r="V225" s="414"/>
    </row>
    <row r="226" spans="22:22" x14ac:dyDescent="0.25">
      <c r="V226" s="414"/>
    </row>
    <row r="227" spans="22:22" x14ac:dyDescent="0.25">
      <c r="V227" s="414"/>
    </row>
    <row r="228" spans="22:22" x14ac:dyDescent="0.25">
      <c r="V228" s="414"/>
    </row>
    <row r="229" spans="22:22" x14ac:dyDescent="0.25">
      <c r="V229" s="414"/>
    </row>
    <row r="230" spans="22:22" x14ac:dyDescent="0.25">
      <c r="V230" s="414"/>
    </row>
    <row r="231" spans="22:22" x14ac:dyDescent="0.25">
      <c r="V231" s="414"/>
    </row>
    <row r="232" spans="22:22" x14ac:dyDescent="0.25">
      <c r="V232" s="414"/>
    </row>
    <row r="233" spans="22:22" x14ac:dyDescent="0.25">
      <c r="V233" s="414"/>
    </row>
    <row r="234" spans="22:22" x14ac:dyDescent="0.25">
      <c r="V234" s="414"/>
    </row>
    <row r="235" spans="22:22" x14ac:dyDescent="0.25">
      <c r="V235" s="414"/>
    </row>
    <row r="236" spans="22:22" x14ac:dyDescent="0.25">
      <c r="V236" s="414"/>
    </row>
    <row r="237" spans="22:22" x14ac:dyDescent="0.25">
      <c r="V237" s="414"/>
    </row>
    <row r="238" spans="22:22" x14ac:dyDescent="0.25">
      <c r="V238" s="414"/>
    </row>
    <row r="239" spans="22:22" x14ac:dyDescent="0.25">
      <c r="V239" s="414"/>
    </row>
    <row r="240" spans="22:22" x14ac:dyDescent="0.25">
      <c r="V240" s="414"/>
    </row>
    <row r="241" spans="22:22" x14ac:dyDescent="0.25">
      <c r="V241" s="414"/>
    </row>
    <row r="242" spans="22:22" x14ac:dyDescent="0.25">
      <c r="V242" s="414"/>
    </row>
    <row r="243" spans="22:22" x14ac:dyDescent="0.25">
      <c r="V243" s="414"/>
    </row>
    <row r="244" spans="22:22" x14ac:dyDescent="0.25">
      <c r="V244" s="414"/>
    </row>
    <row r="245" spans="22:22" x14ac:dyDescent="0.25">
      <c r="V245" s="414"/>
    </row>
    <row r="246" spans="22:22" x14ac:dyDescent="0.25">
      <c r="V246" s="414"/>
    </row>
    <row r="247" spans="22:22" x14ac:dyDescent="0.25">
      <c r="V247" s="414"/>
    </row>
    <row r="248" spans="22:22" x14ac:dyDescent="0.25">
      <c r="V248" s="414"/>
    </row>
    <row r="249" spans="22:22" x14ac:dyDescent="0.25">
      <c r="V249" s="414"/>
    </row>
    <row r="250" spans="22:22" x14ac:dyDescent="0.25">
      <c r="V250" s="414"/>
    </row>
    <row r="251" spans="22:22" x14ac:dyDescent="0.25">
      <c r="V251" s="414"/>
    </row>
    <row r="252" spans="22:22" x14ac:dyDescent="0.25">
      <c r="V252" s="414"/>
    </row>
    <row r="253" spans="22:22" x14ac:dyDescent="0.25">
      <c r="V253" s="414"/>
    </row>
    <row r="254" spans="22:22" x14ac:dyDescent="0.25">
      <c r="V254" s="414"/>
    </row>
    <row r="255" spans="22:22" x14ac:dyDescent="0.25">
      <c r="V255" s="414"/>
    </row>
    <row r="256" spans="22:22" x14ac:dyDescent="0.25">
      <c r="V256" s="414"/>
    </row>
    <row r="257" spans="22:22" x14ac:dyDescent="0.25">
      <c r="V257" s="414"/>
    </row>
    <row r="258" spans="22:22" x14ac:dyDescent="0.25">
      <c r="V258" s="414"/>
    </row>
    <row r="259" spans="22:22" x14ac:dyDescent="0.25">
      <c r="V259" s="414"/>
    </row>
    <row r="260" spans="22:22" x14ac:dyDescent="0.25">
      <c r="V260" s="414"/>
    </row>
    <row r="261" spans="22:22" x14ac:dyDescent="0.25">
      <c r="V261" s="414"/>
    </row>
    <row r="262" spans="22:22" x14ac:dyDescent="0.25">
      <c r="V262" s="414"/>
    </row>
    <row r="263" spans="22:22" x14ac:dyDescent="0.25">
      <c r="V263" s="414"/>
    </row>
    <row r="264" spans="22:22" x14ac:dyDescent="0.25">
      <c r="V264" s="414"/>
    </row>
    <row r="265" spans="22:22" x14ac:dyDescent="0.25">
      <c r="V265" s="414"/>
    </row>
    <row r="266" spans="22:22" x14ac:dyDescent="0.25">
      <c r="V266" s="414"/>
    </row>
    <row r="267" spans="22:22" x14ac:dyDescent="0.25">
      <c r="V267" s="414"/>
    </row>
    <row r="268" spans="22:22" x14ac:dyDescent="0.25">
      <c r="V268" s="414"/>
    </row>
    <row r="269" spans="22:22" x14ac:dyDescent="0.25">
      <c r="V269" s="414"/>
    </row>
    <row r="270" spans="22:22" x14ac:dyDescent="0.25">
      <c r="V270" s="414"/>
    </row>
    <row r="271" spans="22:22" x14ac:dyDescent="0.25">
      <c r="V271" s="414"/>
    </row>
    <row r="272" spans="22:22" x14ac:dyDescent="0.25">
      <c r="V272" s="414"/>
    </row>
    <row r="273" spans="22:22" x14ac:dyDescent="0.25">
      <c r="V273" s="414"/>
    </row>
    <row r="274" spans="22:22" x14ac:dyDescent="0.25">
      <c r="V274" s="414"/>
    </row>
    <row r="275" spans="22:22" x14ac:dyDescent="0.25">
      <c r="V275" s="414"/>
    </row>
    <row r="276" spans="22:22" x14ac:dyDescent="0.25">
      <c r="V276" s="414"/>
    </row>
    <row r="277" spans="22:22" x14ac:dyDescent="0.25">
      <c r="V277" s="414"/>
    </row>
    <row r="278" spans="22:22" x14ac:dyDescent="0.25">
      <c r="V278" s="414"/>
    </row>
    <row r="279" spans="22:22" x14ac:dyDescent="0.25">
      <c r="V279" s="414"/>
    </row>
    <row r="280" spans="22:22" x14ac:dyDescent="0.25">
      <c r="V280" s="414"/>
    </row>
    <row r="281" spans="22:22" x14ac:dyDescent="0.25">
      <c r="V281" s="414"/>
    </row>
    <row r="282" spans="22:22" x14ac:dyDescent="0.25">
      <c r="V282" s="414"/>
    </row>
    <row r="283" spans="22:22" x14ac:dyDescent="0.25">
      <c r="V283" s="414"/>
    </row>
  </sheetData>
  <mergeCells count="3">
    <mergeCell ref="B23:G23"/>
    <mergeCell ref="I23:N23"/>
    <mergeCell ref="O23:T23"/>
  </mergeCells>
  <pageMargins left="0.95" right="0.45" top="0.75" bottom="0.5" header="0.3" footer="0.3"/>
  <pageSetup scale="24" orientation="landscape" r:id="rId1"/>
  <headerFooter>
    <oddFooter>&amp;L&amp;16&amp;D, Page &amp;P&amp;C&amp;16Green Mountain Care Board&amp;R&amp;16&amp;F, &amp;A</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967D58-C467-4A18-BF72-48A69D1CD3C0}">
  <sheetPr>
    <tabColor rgb="FFFFC000"/>
    <pageSetUpPr fitToPage="1"/>
  </sheetPr>
  <dimension ref="B2:N67"/>
  <sheetViews>
    <sheetView showGridLines="0" zoomScale="110" zoomScaleNormal="110" workbookViewId="0">
      <selection activeCell="D40" sqref="D40"/>
    </sheetView>
  </sheetViews>
  <sheetFormatPr defaultColWidth="8.85546875" defaultRowHeight="15" x14ac:dyDescent="0.25"/>
  <cols>
    <col min="1" max="1" width="6.5703125" style="1" customWidth="1"/>
    <col min="2" max="2" width="34.85546875" style="1" customWidth="1"/>
    <col min="3" max="3" width="19.42578125" style="1" customWidth="1"/>
    <col min="4" max="7" width="17.7109375" style="1" customWidth="1"/>
    <col min="8" max="8" width="17.7109375" style="41" customWidth="1"/>
    <col min="9" max="11" width="17.7109375" style="1" customWidth="1"/>
    <col min="12" max="16384" width="8.85546875" style="1"/>
  </cols>
  <sheetData>
    <row r="2" spans="2:9" x14ac:dyDescent="0.25">
      <c r="B2" s="675" t="s">
        <v>67</v>
      </c>
      <c r="C2" s="675"/>
      <c r="D2" s="675"/>
      <c r="E2" s="675"/>
      <c r="F2" s="675"/>
      <c r="G2" s="675"/>
      <c r="H2" s="675"/>
      <c r="I2" s="675"/>
    </row>
    <row r="3" spans="2:9" ht="18.75" x14ac:dyDescent="0.3">
      <c r="B3" s="688" t="s">
        <v>13</v>
      </c>
      <c r="C3" s="689"/>
      <c r="D3" s="689"/>
      <c r="E3" s="689"/>
      <c r="F3" s="689"/>
      <c r="G3" s="689"/>
      <c r="H3" s="689"/>
      <c r="I3" s="690"/>
    </row>
    <row r="4" spans="2:9" ht="18.75" x14ac:dyDescent="0.3">
      <c r="B4" s="691" t="s">
        <v>68</v>
      </c>
      <c r="C4" s="692"/>
      <c r="D4" s="692"/>
      <c r="E4" s="692"/>
      <c r="F4" s="692"/>
      <c r="G4" s="692"/>
      <c r="H4" s="692"/>
      <c r="I4" s="693"/>
    </row>
    <row r="5" spans="2:9" ht="34.9" customHeight="1" x14ac:dyDescent="0.25">
      <c r="B5" s="687" t="s">
        <v>69</v>
      </c>
      <c r="C5" s="687"/>
      <c r="D5" s="687"/>
      <c r="E5" s="687"/>
      <c r="F5" s="687"/>
      <c r="G5" s="687"/>
      <c r="H5" s="86"/>
    </row>
    <row r="6" spans="2:9" x14ac:dyDescent="0.25">
      <c r="B6" s="87"/>
      <c r="C6" s="87"/>
      <c r="D6" s="87"/>
      <c r="E6" s="87"/>
      <c r="F6" s="87"/>
      <c r="G6" s="87"/>
      <c r="H6" s="86"/>
    </row>
    <row r="7" spans="2:9" ht="29.45" customHeight="1" x14ac:dyDescent="0.25">
      <c r="B7" s="695" t="s">
        <v>70</v>
      </c>
      <c r="C7" s="696"/>
      <c r="D7" s="697"/>
      <c r="H7" s="1"/>
    </row>
    <row r="8" spans="2:9" ht="15" customHeight="1" x14ac:dyDescent="0.25">
      <c r="B8" s="698" t="s">
        <v>71</v>
      </c>
      <c r="C8" s="699"/>
      <c r="D8" s="700"/>
      <c r="H8" s="1"/>
    </row>
    <row r="9" spans="2:9" ht="42.75" customHeight="1" x14ac:dyDescent="0.25">
      <c r="B9" s="2" t="s">
        <v>72</v>
      </c>
      <c r="C9" s="29" t="s">
        <v>73</v>
      </c>
      <c r="D9" s="29" t="s">
        <v>74</v>
      </c>
      <c r="E9" s="563" t="s">
        <v>386</v>
      </c>
      <c r="F9" s="563" t="s">
        <v>385</v>
      </c>
      <c r="G9" s="563" t="s">
        <v>73</v>
      </c>
      <c r="H9" s="1"/>
    </row>
    <row r="10" spans="2:9" x14ac:dyDescent="0.25">
      <c r="B10" s="2"/>
      <c r="C10" s="2"/>
      <c r="D10" s="138"/>
      <c r="E10" s="566"/>
      <c r="F10" s="566"/>
      <c r="G10" s="564"/>
      <c r="H10" s="1"/>
    </row>
    <row r="11" spans="2:9" x14ac:dyDescent="0.25">
      <c r="B11" s="2" t="s">
        <v>75</v>
      </c>
      <c r="C11" s="108">
        <v>-491837</v>
      </c>
      <c r="D11" s="569">
        <f>+G11/E11</f>
        <v>-2.1659350470060183E-2</v>
      </c>
      <c r="E11" s="565">
        <f>ROUND(+F11-C11,0)</f>
        <v>22707837</v>
      </c>
      <c r="F11" s="567">
        <v>22216000</v>
      </c>
      <c r="G11" s="565">
        <f>+F11-E11</f>
        <v>-491837</v>
      </c>
      <c r="H11" s="1"/>
    </row>
    <row r="12" spans="2:9" x14ac:dyDescent="0.25">
      <c r="B12" s="2" t="s">
        <v>76</v>
      </c>
      <c r="C12" s="108">
        <v>9586238</v>
      </c>
      <c r="D12" s="569">
        <f>+G12/E12</f>
        <v>0.10972534068895319</v>
      </c>
      <c r="E12" s="565">
        <f>ROUND(+F12-C12,0)</f>
        <v>87365762</v>
      </c>
      <c r="F12" s="567">
        <v>96952000</v>
      </c>
      <c r="G12" s="565">
        <f>+F12-E12</f>
        <v>9586238</v>
      </c>
      <c r="H12" s="1"/>
    </row>
    <row r="13" spans="2:9" x14ac:dyDescent="0.25">
      <c r="B13" s="2" t="s">
        <v>77</v>
      </c>
      <c r="C13" s="108">
        <v>0</v>
      </c>
      <c r="D13" s="139">
        <v>0</v>
      </c>
      <c r="E13" s="566"/>
      <c r="F13" s="566"/>
      <c r="G13" s="565">
        <v>0</v>
      </c>
      <c r="H13" s="1"/>
    </row>
    <row r="14" spans="2:9" x14ac:dyDescent="0.25">
      <c r="B14" s="2" t="s">
        <v>28</v>
      </c>
      <c r="C14" s="108">
        <v>0</v>
      </c>
      <c r="D14" s="139">
        <v>0</v>
      </c>
      <c r="E14" s="566"/>
      <c r="F14" s="566"/>
      <c r="G14" s="565">
        <v>0</v>
      </c>
      <c r="H14" s="1"/>
    </row>
    <row r="15" spans="2:9" ht="30" x14ac:dyDescent="0.25">
      <c r="B15" s="37" t="s">
        <v>78</v>
      </c>
      <c r="C15" s="109">
        <f>SUM(C11:C14)</f>
        <v>9094401</v>
      </c>
      <c r="D15" s="560">
        <v>8.3000000000000004E-2</v>
      </c>
      <c r="E15" s="137">
        <f>+E11+E12</f>
        <v>110073599</v>
      </c>
      <c r="F15" s="567">
        <v>119167062.72861299</v>
      </c>
      <c r="G15" s="562">
        <f>SUM(G11:G14)</f>
        <v>9094401</v>
      </c>
      <c r="H15" s="1"/>
    </row>
    <row r="16" spans="2:9" s="41" customFormat="1" x14ac:dyDescent="0.25">
      <c r="B16" s="88"/>
      <c r="C16" s="42"/>
      <c r="D16" s="42"/>
      <c r="E16" s="42"/>
      <c r="F16" s="42"/>
      <c r="G16" s="42"/>
      <c r="H16" s="42"/>
    </row>
    <row r="17" spans="2:11" ht="45" customHeight="1" x14ac:dyDescent="0.25">
      <c r="B17" s="695" t="s">
        <v>155</v>
      </c>
      <c r="C17" s="696"/>
      <c r="D17" s="696"/>
      <c r="E17" s="696"/>
      <c r="F17" s="696"/>
      <c r="G17" s="696"/>
      <c r="H17" s="696"/>
      <c r="I17" s="696"/>
      <c r="J17" s="697"/>
    </row>
    <row r="18" spans="2:11" ht="15" customHeight="1" x14ac:dyDescent="0.25">
      <c r="B18" s="698" t="s">
        <v>140</v>
      </c>
      <c r="C18" s="699"/>
      <c r="D18" s="699"/>
      <c r="E18" s="699"/>
      <c r="F18" s="699"/>
      <c r="G18" s="699"/>
      <c r="H18" s="699"/>
      <c r="I18" s="699"/>
      <c r="J18" s="700"/>
    </row>
    <row r="19" spans="2:11" ht="42.75" customHeight="1" x14ac:dyDescent="0.25">
      <c r="B19" s="2" t="s">
        <v>72</v>
      </c>
      <c r="C19" s="557" t="s">
        <v>134</v>
      </c>
      <c r="D19" s="29" t="s">
        <v>79</v>
      </c>
      <c r="E19" s="29" t="s">
        <v>135</v>
      </c>
      <c r="F19" s="706" t="s">
        <v>136</v>
      </c>
      <c r="G19" s="707"/>
      <c r="H19" s="89" t="s">
        <v>137</v>
      </c>
      <c r="I19" s="89" t="s">
        <v>138</v>
      </c>
      <c r="J19" s="89" t="s">
        <v>139</v>
      </c>
    </row>
    <row r="20" spans="2:11" x14ac:dyDescent="0.25">
      <c r="B20" s="2"/>
      <c r="C20" s="29"/>
      <c r="D20" s="90"/>
      <c r="E20" s="29"/>
      <c r="F20" s="29" t="s">
        <v>80</v>
      </c>
      <c r="G20" s="29" t="s">
        <v>81</v>
      </c>
      <c r="H20" s="29"/>
      <c r="I20" s="29"/>
      <c r="J20" s="29"/>
    </row>
    <row r="21" spans="2:11" x14ac:dyDescent="0.25">
      <c r="B21" s="2" t="s">
        <v>75</v>
      </c>
      <c r="C21" s="568">
        <f>+E11</f>
        <v>22707837</v>
      </c>
      <c r="D21" s="569">
        <f>(E21/C21)-1</f>
        <v>-2.1659350470060179E-2</v>
      </c>
      <c r="E21" s="568">
        <f>SUM(F21:J21)</f>
        <v>22216000</v>
      </c>
      <c r="F21" s="568">
        <f>2222000+6184000</f>
        <v>8406000</v>
      </c>
      <c r="G21" s="568">
        <v>0</v>
      </c>
      <c r="H21" s="568">
        <f>302000+666000</f>
        <v>968000</v>
      </c>
      <c r="I21" s="568">
        <v>1897000</v>
      </c>
      <c r="J21" s="568">
        <v>10945000</v>
      </c>
    </row>
    <row r="22" spans="2:11" x14ac:dyDescent="0.25">
      <c r="B22" s="2" t="s">
        <v>76</v>
      </c>
      <c r="C22" s="568">
        <f>+E12</f>
        <v>87365762</v>
      </c>
      <c r="D22" s="569">
        <f t="shared" ref="D22" si="0">(E22/C22)-1</f>
        <v>0.10972534068895312</v>
      </c>
      <c r="E22" s="568">
        <f>SUM(F22:J22)</f>
        <v>96952000</v>
      </c>
      <c r="F22" s="568">
        <f>13573000+25242000</f>
        <v>38815000</v>
      </c>
      <c r="G22" s="568">
        <v>0</v>
      </c>
      <c r="H22" s="568">
        <f>1317000+2909000</f>
        <v>4226000</v>
      </c>
      <c r="I22" s="568">
        <v>19390000</v>
      </c>
      <c r="J22" s="568">
        <v>34521000</v>
      </c>
      <c r="K22" s="78"/>
    </row>
    <row r="23" spans="2:11" x14ac:dyDescent="0.25">
      <c r="B23" s="2" t="s">
        <v>77</v>
      </c>
      <c r="C23" s="91">
        <v>0</v>
      </c>
      <c r="D23" s="92"/>
      <c r="E23" s="56">
        <v>0</v>
      </c>
      <c r="F23" s="56">
        <v>0</v>
      </c>
      <c r="G23" s="56">
        <v>0</v>
      </c>
      <c r="H23" s="56">
        <v>0</v>
      </c>
      <c r="I23" s="56">
        <v>0</v>
      </c>
      <c r="J23" s="56">
        <v>0</v>
      </c>
    </row>
    <row r="24" spans="2:11" x14ac:dyDescent="0.25">
      <c r="B24" s="2" t="s">
        <v>28</v>
      </c>
      <c r="C24" s="91">
        <v>0</v>
      </c>
      <c r="D24" s="92"/>
      <c r="E24" s="56">
        <f t="shared" ref="E24" si="1">SUM(F24:J24)</f>
        <v>0</v>
      </c>
      <c r="F24" s="56"/>
      <c r="G24" s="56"/>
      <c r="H24" s="56"/>
      <c r="I24" s="56"/>
      <c r="J24" s="56"/>
    </row>
    <row r="25" spans="2:11" ht="30" x14ac:dyDescent="0.25">
      <c r="B25" s="37" t="s">
        <v>149</v>
      </c>
      <c r="C25" s="93">
        <f>SUM(C21:C24)</f>
        <v>110073599</v>
      </c>
      <c r="D25" s="94">
        <f>(E25/C25)-1</f>
        <v>8.2621092456511835E-2</v>
      </c>
      <c r="E25" s="93">
        <f t="shared" ref="E25:J25" si="2">SUM(E21:E24)</f>
        <v>119168000</v>
      </c>
      <c r="F25" s="57">
        <f t="shared" si="2"/>
        <v>47221000</v>
      </c>
      <c r="G25" s="57">
        <f t="shared" si="2"/>
        <v>0</v>
      </c>
      <c r="H25" s="57">
        <f t="shared" si="2"/>
        <v>5194000</v>
      </c>
      <c r="I25" s="57">
        <f t="shared" si="2"/>
        <v>21287000</v>
      </c>
      <c r="J25" s="57">
        <f t="shared" si="2"/>
        <v>45466000</v>
      </c>
    </row>
    <row r="26" spans="2:11" s="41" customFormat="1" x14ac:dyDescent="0.25">
      <c r="B26" s="88"/>
      <c r="C26" s="42" t="s">
        <v>154</v>
      </c>
      <c r="D26" s="42"/>
      <c r="E26" s="42" t="s">
        <v>154</v>
      </c>
      <c r="F26" s="42"/>
      <c r="G26" s="42"/>
      <c r="H26" s="42"/>
      <c r="K26" s="1"/>
    </row>
    <row r="27" spans="2:11" s="41" customFormat="1" x14ac:dyDescent="0.25">
      <c r="B27" s="88"/>
      <c r="C27" s="42"/>
      <c r="D27" s="42"/>
      <c r="E27" s="42"/>
      <c r="F27" s="42"/>
      <c r="G27" s="42"/>
      <c r="H27" s="42"/>
    </row>
    <row r="28" spans="2:11" s="41" customFormat="1" ht="23.45" customHeight="1" x14ac:dyDescent="0.25">
      <c r="B28" s="695" t="s">
        <v>82</v>
      </c>
      <c r="C28" s="696"/>
      <c r="D28" s="696"/>
      <c r="E28" s="696"/>
      <c r="F28" s="696"/>
      <c r="G28" s="696"/>
      <c r="H28" s="696"/>
      <c r="I28" s="696"/>
      <c r="J28" s="697"/>
    </row>
    <row r="29" spans="2:11" x14ac:dyDescent="0.25">
      <c r="B29" s="698" t="s">
        <v>132</v>
      </c>
      <c r="C29" s="699"/>
      <c r="D29" s="699"/>
      <c r="E29" s="699"/>
      <c r="F29" s="699"/>
      <c r="G29" s="699"/>
      <c r="H29" s="699"/>
      <c r="I29" s="699"/>
      <c r="J29" s="700"/>
    </row>
    <row r="30" spans="2:11" ht="42.75" customHeight="1" x14ac:dyDescent="0.25">
      <c r="B30" s="2" t="s">
        <v>83</v>
      </c>
      <c r="C30" s="2" t="s">
        <v>84</v>
      </c>
      <c r="D30" s="29" t="s">
        <v>85</v>
      </c>
      <c r="E30" s="29" t="s">
        <v>86</v>
      </c>
      <c r="F30" s="701" t="s">
        <v>141</v>
      </c>
      <c r="G30" s="702"/>
      <c r="H30" s="29" t="s">
        <v>142</v>
      </c>
      <c r="I30" s="29" t="s">
        <v>143</v>
      </c>
      <c r="J30" s="29" t="s">
        <v>144</v>
      </c>
    </row>
    <row r="31" spans="2:11" ht="15.75" customHeight="1" x14ac:dyDescent="0.25">
      <c r="B31" s="2"/>
      <c r="C31" s="2"/>
      <c r="D31" s="2"/>
      <c r="E31" s="29"/>
      <c r="F31" s="29" t="s">
        <v>80</v>
      </c>
      <c r="G31" s="29" t="s">
        <v>81</v>
      </c>
      <c r="H31" s="29"/>
      <c r="I31" s="29"/>
      <c r="J31" s="29"/>
    </row>
    <row r="32" spans="2:11" x14ac:dyDescent="0.25">
      <c r="B32" s="2" t="s">
        <v>75</v>
      </c>
      <c r="C32" s="556">
        <f>ROUND(22707365*0.46,-3)</f>
        <v>10445000</v>
      </c>
      <c r="D32" s="91">
        <f>+E32-C32</f>
        <v>1441000</v>
      </c>
      <c r="E32" s="570">
        <v>11886000</v>
      </c>
      <c r="F32" s="570">
        <f>1456000+3740000</f>
        <v>5196000</v>
      </c>
      <c r="G32" s="144">
        <v>0</v>
      </c>
      <c r="H32" s="570">
        <f>-71000-282000</f>
        <v>-353000</v>
      </c>
      <c r="I32" s="570">
        <v>286000</v>
      </c>
      <c r="J32" s="570">
        <v>6757000</v>
      </c>
    </row>
    <row r="33" spans="2:14" x14ac:dyDescent="0.25">
      <c r="B33" s="2" t="s">
        <v>76</v>
      </c>
      <c r="C33" s="556">
        <f>50600000-C32</f>
        <v>40155000</v>
      </c>
      <c r="D33" s="91">
        <f>+E33-C33</f>
        <v>726000</v>
      </c>
      <c r="E33" s="570">
        <v>40881000</v>
      </c>
      <c r="F33" s="570">
        <f>9475000+13616000</f>
        <v>23091000</v>
      </c>
      <c r="G33" s="144">
        <v>0</v>
      </c>
      <c r="H33" s="570">
        <f>595000+110000</f>
        <v>705000</v>
      </c>
      <c r="I33" s="570">
        <v>4994000</v>
      </c>
      <c r="J33" s="570">
        <v>12091000</v>
      </c>
    </row>
    <row r="34" spans="2:14" x14ac:dyDescent="0.25">
      <c r="B34" s="2" t="s">
        <v>77</v>
      </c>
      <c r="C34" s="556">
        <v>0</v>
      </c>
      <c r="D34" s="91">
        <v>0</v>
      </c>
      <c r="E34" s="558">
        <v>0</v>
      </c>
      <c r="F34" s="570">
        <v>0</v>
      </c>
      <c r="G34" s="144">
        <v>0</v>
      </c>
      <c r="H34" s="570">
        <v>0</v>
      </c>
      <c r="I34" s="570">
        <v>0</v>
      </c>
      <c r="J34" s="570">
        <v>0</v>
      </c>
    </row>
    <row r="35" spans="2:14" x14ac:dyDescent="0.25">
      <c r="B35" s="2" t="s">
        <v>431</v>
      </c>
      <c r="C35" s="556">
        <v>0</v>
      </c>
      <c r="D35" s="91">
        <v>0</v>
      </c>
      <c r="E35" s="570">
        <v>824000</v>
      </c>
      <c r="F35" s="570">
        <v>0</v>
      </c>
      <c r="G35" s="144">
        <v>0</v>
      </c>
      <c r="H35" s="570">
        <v>0</v>
      </c>
      <c r="I35" s="570">
        <v>0</v>
      </c>
      <c r="J35" s="570">
        <v>0</v>
      </c>
    </row>
    <row r="36" spans="2:14" x14ac:dyDescent="0.25">
      <c r="B36" s="2"/>
      <c r="C36" s="2"/>
      <c r="D36" s="2"/>
      <c r="E36" s="95"/>
      <c r="F36" s="95"/>
      <c r="G36" s="95"/>
      <c r="H36" s="95"/>
      <c r="I36" s="95"/>
      <c r="J36" s="95"/>
    </row>
    <row r="37" spans="2:14" x14ac:dyDescent="0.25">
      <c r="B37" s="2"/>
      <c r="C37" s="2"/>
      <c r="D37" s="2"/>
      <c r="E37" s="95"/>
      <c r="F37" s="95"/>
      <c r="G37" s="95"/>
      <c r="H37" s="95"/>
      <c r="I37" s="95"/>
      <c r="J37" s="95"/>
    </row>
    <row r="38" spans="2:14" x14ac:dyDescent="0.25">
      <c r="B38" s="2"/>
      <c r="C38" s="2"/>
      <c r="D38" s="2"/>
      <c r="E38" s="95"/>
      <c r="F38" s="95"/>
      <c r="G38" s="95"/>
      <c r="H38" s="95"/>
      <c r="I38" s="95"/>
      <c r="J38" s="95"/>
    </row>
    <row r="39" spans="2:14" x14ac:dyDescent="0.25">
      <c r="B39" s="37" t="s">
        <v>148</v>
      </c>
      <c r="C39" s="137">
        <f>SUM(C32:C38)</f>
        <v>50600000</v>
      </c>
      <c r="D39" s="129">
        <f>SUM(D32:D38)</f>
        <v>2167000</v>
      </c>
      <c r="E39" s="129">
        <f t="shared" ref="E39:J39" si="3">SUM(E32:E38)</f>
        <v>53591000</v>
      </c>
      <c r="F39" s="129">
        <f t="shared" si="3"/>
        <v>28287000</v>
      </c>
      <c r="G39" s="129">
        <f t="shared" si="3"/>
        <v>0</v>
      </c>
      <c r="H39" s="129">
        <f t="shared" si="3"/>
        <v>352000</v>
      </c>
      <c r="I39" s="129">
        <f t="shared" si="3"/>
        <v>5280000</v>
      </c>
      <c r="J39" s="129">
        <f t="shared" si="3"/>
        <v>18848000</v>
      </c>
      <c r="K39" s="136">
        <f>SUM(F39:J39)</f>
        <v>52767000</v>
      </c>
      <c r="L39" s="136"/>
      <c r="M39" s="136"/>
      <c r="N39" s="136"/>
    </row>
    <row r="40" spans="2:14" s="41" customFormat="1" x14ac:dyDescent="0.25">
      <c r="E40" s="42"/>
      <c r="F40" s="42"/>
      <c r="G40" s="97"/>
      <c r="H40" s="97"/>
      <c r="K40" s="136">
        <v>824000</v>
      </c>
      <c r="L40" s="136" t="s">
        <v>433</v>
      </c>
      <c r="M40" s="136"/>
      <c r="N40" s="136"/>
    </row>
    <row r="41" spans="2:14" s="41" customFormat="1" x14ac:dyDescent="0.25">
      <c r="C41" s="42"/>
      <c r="D41" s="42"/>
      <c r="E41" s="42"/>
      <c r="F41" s="97"/>
      <c r="G41" s="97"/>
      <c r="H41" s="97"/>
      <c r="K41" s="136">
        <f>+K39+K40</f>
        <v>53591000</v>
      </c>
      <c r="L41" s="136" t="s">
        <v>434</v>
      </c>
      <c r="M41" s="136"/>
      <c r="N41" s="136"/>
    </row>
    <row r="42" spans="2:14" s="41" customFormat="1" x14ac:dyDescent="0.25">
      <c r="B42" s="698" t="s">
        <v>133</v>
      </c>
      <c r="C42" s="699"/>
      <c r="D42" s="699"/>
      <c r="E42" s="699"/>
      <c r="F42" s="699"/>
      <c r="G42" s="699"/>
      <c r="H42" s="700"/>
    </row>
    <row r="43" spans="2:14" s="41" customFormat="1" ht="42.6" customHeight="1" x14ac:dyDescent="0.25">
      <c r="B43" s="2" t="s">
        <v>83</v>
      </c>
      <c r="C43" s="2" t="s">
        <v>87</v>
      </c>
      <c r="D43" s="29" t="s">
        <v>85</v>
      </c>
      <c r="E43" s="29" t="s">
        <v>88</v>
      </c>
      <c r="F43" s="112" t="s">
        <v>152</v>
      </c>
      <c r="G43" s="29" t="s">
        <v>145</v>
      </c>
      <c r="H43" s="29" t="s">
        <v>146</v>
      </c>
    </row>
    <row r="44" spans="2:14" s="41" customFormat="1" x14ac:dyDescent="0.25">
      <c r="B44" s="2" t="s">
        <v>75</v>
      </c>
      <c r="C44" s="556"/>
      <c r="D44" s="556">
        <v>0</v>
      </c>
      <c r="E44" s="559">
        <v>0</v>
      </c>
      <c r="F44" s="559">
        <v>0</v>
      </c>
      <c r="G44" s="559">
        <v>0</v>
      </c>
      <c r="H44" s="559">
        <v>0</v>
      </c>
    </row>
    <row r="45" spans="2:14" s="41" customFormat="1" x14ac:dyDescent="0.25">
      <c r="B45" s="2" t="s">
        <v>76</v>
      </c>
      <c r="C45" s="556"/>
      <c r="D45" s="556">
        <v>0</v>
      </c>
      <c r="E45" s="559">
        <v>0</v>
      </c>
      <c r="F45" s="559">
        <v>0</v>
      </c>
      <c r="G45" s="559">
        <v>0</v>
      </c>
      <c r="H45" s="559">
        <v>0</v>
      </c>
    </row>
    <row r="46" spans="2:14" s="41" customFormat="1" x14ac:dyDescent="0.25">
      <c r="B46" s="2" t="s">
        <v>77</v>
      </c>
      <c r="C46" s="556">
        <v>0</v>
      </c>
      <c r="D46" s="556">
        <v>0</v>
      </c>
      <c r="E46" s="559">
        <f t="shared" ref="E46:E47" si="4">SUM(F46:H46)</f>
        <v>0</v>
      </c>
      <c r="F46" s="559">
        <v>0</v>
      </c>
      <c r="G46" s="559">
        <v>0</v>
      </c>
      <c r="H46" s="559">
        <v>0</v>
      </c>
    </row>
    <row r="47" spans="2:14" s="41" customFormat="1" x14ac:dyDescent="0.25">
      <c r="B47" s="2" t="s">
        <v>89</v>
      </c>
      <c r="C47" s="556">
        <v>0</v>
      </c>
      <c r="D47" s="556">
        <v>0</v>
      </c>
      <c r="E47" s="559">
        <f t="shared" si="4"/>
        <v>0</v>
      </c>
      <c r="F47" s="559">
        <v>0</v>
      </c>
      <c r="G47" s="559">
        <v>0</v>
      </c>
      <c r="H47" s="559">
        <v>0</v>
      </c>
    </row>
    <row r="48" spans="2:14" s="41" customFormat="1" x14ac:dyDescent="0.25">
      <c r="B48" s="2" t="s">
        <v>90</v>
      </c>
      <c r="C48" s="556">
        <v>0</v>
      </c>
      <c r="D48" s="556">
        <v>0</v>
      </c>
      <c r="E48" s="559">
        <v>0</v>
      </c>
      <c r="F48" s="559">
        <v>0</v>
      </c>
      <c r="G48" s="559">
        <v>0</v>
      </c>
      <c r="H48" s="559">
        <v>0</v>
      </c>
    </row>
    <row r="49" spans="2:10" s="41" customFormat="1" x14ac:dyDescent="0.25">
      <c r="B49" s="37" t="s">
        <v>147</v>
      </c>
      <c r="C49" s="96">
        <f>SUM(C44:C48)</f>
        <v>0</v>
      </c>
      <c r="D49" s="96">
        <f>SUM(D44:D48)</f>
        <v>0</v>
      </c>
      <c r="E49" s="96">
        <f>SUM(E44:E48)</f>
        <v>0</v>
      </c>
      <c r="F49" s="96">
        <f t="shared" ref="F49:H49" si="5">SUM(F44:F48)</f>
        <v>0</v>
      </c>
      <c r="G49" s="96">
        <f t="shared" si="5"/>
        <v>0</v>
      </c>
      <c r="H49" s="96">
        <f t="shared" si="5"/>
        <v>0</v>
      </c>
    </row>
    <row r="50" spans="2:10" s="41" customFormat="1" x14ac:dyDescent="0.25">
      <c r="C50" s="42"/>
      <c r="D50" s="42"/>
      <c r="E50" s="42"/>
      <c r="F50" s="41" t="s">
        <v>153</v>
      </c>
      <c r="G50" s="97"/>
      <c r="H50" s="97"/>
    </row>
    <row r="51" spans="2:10" s="41" customFormat="1" ht="15.75" thickBot="1" x14ac:dyDescent="0.3">
      <c r="B51" s="86"/>
      <c r="C51" s="97"/>
      <c r="D51" s="97"/>
      <c r="E51" s="97"/>
      <c r="F51" s="97"/>
      <c r="G51" s="97"/>
      <c r="H51" s="97"/>
    </row>
    <row r="52" spans="2:10" s="41" customFormat="1" ht="30" x14ac:dyDescent="0.25">
      <c r="B52" s="98"/>
      <c r="C52" s="99" t="s">
        <v>91</v>
      </c>
      <c r="D52" s="99" t="s">
        <v>85</v>
      </c>
      <c r="E52" s="99" t="s">
        <v>79</v>
      </c>
      <c r="F52" s="100" t="s">
        <v>92</v>
      </c>
      <c r="G52" s="97"/>
      <c r="H52" s="97"/>
      <c r="I52" s="97"/>
    </row>
    <row r="53" spans="2:10" s="41" customFormat="1" x14ac:dyDescent="0.25">
      <c r="B53" s="110" t="s">
        <v>93</v>
      </c>
      <c r="C53" s="130">
        <f>C39+C49</f>
        <v>50600000</v>
      </c>
      <c r="D53" s="130">
        <f>D39+D49</f>
        <v>2167000</v>
      </c>
      <c r="E53" s="132">
        <f>D53/C53</f>
        <v>4.2826086956521736E-2</v>
      </c>
      <c r="F53" s="134">
        <f>E39+E49</f>
        <v>53591000</v>
      </c>
      <c r="G53" s="97"/>
      <c r="H53" s="97"/>
      <c r="I53" s="97"/>
    </row>
    <row r="54" spans="2:10" s="41" customFormat="1" x14ac:dyDescent="0.25">
      <c r="B54" s="110" t="s">
        <v>94</v>
      </c>
      <c r="C54" s="131">
        <f>+'1. Reconciliation'!C11</f>
        <v>50600312.99999997</v>
      </c>
      <c r="D54" s="131">
        <f>+'1. Reconciliation'!C31</f>
        <v>2990687.0000000298</v>
      </c>
      <c r="E54" s="133">
        <f>+'1. Reconciliation'!C26</f>
        <v>5.9104120561468299E-2</v>
      </c>
      <c r="F54" s="135">
        <f>+'1. Reconciliation'!C23</f>
        <v>53591000</v>
      </c>
      <c r="G54" s="97"/>
      <c r="H54" s="97"/>
      <c r="I54" s="97"/>
    </row>
    <row r="55" spans="2:10" s="41" customFormat="1" ht="18" customHeight="1" thickBot="1" x14ac:dyDescent="0.3">
      <c r="B55" s="111" t="s">
        <v>95</v>
      </c>
      <c r="C55" s="583">
        <f>C53-C54</f>
        <v>-312.99999997019768</v>
      </c>
      <c r="D55" s="583">
        <f t="shared" ref="D55:F55" si="6">D53-D54</f>
        <v>-823687.0000000298</v>
      </c>
      <c r="E55" s="582">
        <f t="shared" si="6"/>
        <v>-1.6278033604946562E-2</v>
      </c>
      <c r="F55" s="584">
        <f t="shared" si="6"/>
        <v>0</v>
      </c>
      <c r="G55" s="555" t="s">
        <v>389</v>
      </c>
      <c r="H55" s="97"/>
      <c r="I55" s="97"/>
    </row>
    <row r="56" spans="2:10" s="41" customFormat="1" x14ac:dyDescent="0.25">
      <c r="I56" s="97"/>
      <c r="J56" s="1"/>
    </row>
    <row r="57" spans="2:10" x14ac:dyDescent="0.25">
      <c r="B57" s="101"/>
      <c r="C57" s="102"/>
      <c r="D57" s="103"/>
      <c r="E57" s="104"/>
      <c r="F57" s="104"/>
      <c r="G57" s="104"/>
      <c r="H57" s="105"/>
    </row>
    <row r="58" spans="2:10" x14ac:dyDescent="0.25">
      <c r="B58" s="703" t="s">
        <v>96</v>
      </c>
      <c r="C58" s="704"/>
      <c r="D58" s="704"/>
      <c r="E58" s="704"/>
      <c r="F58" s="704"/>
      <c r="G58" s="705"/>
      <c r="H58" s="105"/>
    </row>
    <row r="59" spans="2:10" x14ac:dyDescent="0.25">
      <c r="B59" s="698" t="s">
        <v>97</v>
      </c>
      <c r="C59" s="699"/>
      <c r="D59" s="699"/>
      <c r="E59" s="699"/>
      <c r="F59" s="699"/>
      <c r="G59" s="700"/>
      <c r="H59" s="106"/>
    </row>
    <row r="60" spans="2:10" x14ac:dyDescent="0.25">
      <c r="B60" s="694" t="s">
        <v>432</v>
      </c>
      <c r="C60" s="694"/>
      <c r="D60" s="694"/>
      <c r="E60" s="694"/>
      <c r="F60" s="694"/>
      <c r="G60" s="694"/>
    </row>
    <row r="61" spans="2:10" x14ac:dyDescent="0.25">
      <c r="B61" s="694"/>
      <c r="C61" s="694"/>
      <c r="D61" s="694"/>
      <c r="E61" s="694"/>
      <c r="F61" s="694"/>
      <c r="G61" s="694"/>
    </row>
    <row r="62" spans="2:10" x14ac:dyDescent="0.25">
      <c r="B62" s="694"/>
      <c r="C62" s="694"/>
      <c r="D62" s="694"/>
      <c r="E62" s="694"/>
      <c r="F62" s="694"/>
      <c r="G62" s="694"/>
      <c r="H62" s="41">
        <f>1073579/1000000</f>
        <v>1.0735790000000001</v>
      </c>
      <c r="I62" s="1">
        <v>513000</v>
      </c>
      <c r="J62" s="1">
        <f>+H62*I62</f>
        <v>550746.027</v>
      </c>
    </row>
    <row r="63" spans="2:10" x14ac:dyDescent="0.25">
      <c r="B63" s="694"/>
      <c r="C63" s="694"/>
      <c r="D63" s="694"/>
      <c r="E63" s="694"/>
      <c r="F63" s="694"/>
      <c r="G63" s="694"/>
    </row>
    <row r="64" spans="2:10" x14ac:dyDescent="0.25">
      <c r="B64" s="694"/>
      <c r="C64" s="694"/>
      <c r="D64" s="694"/>
      <c r="E64" s="694"/>
      <c r="F64" s="694"/>
      <c r="G64" s="694"/>
    </row>
    <row r="67" spans="3:3" x14ac:dyDescent="0.25">
      <c r="C67" s="18"/>
    </row>
  </sheetData>
  <mergeCells count="16">
    <mergeCell ref="B5:G5"/>
    <mergeCell ref="B2:I2"/>
    <mergeCell ref="B3:I3"/>
    <mergeCell ref="B4:I4"/>
    <mergeCell ref="B60:G64"/>
    <mergeCell ref="B7:D7"/>
    <mergeCell ref="B29:J29"/>
    <mergeCell ref="F30:G30"/>
    <mergeCell ref="B42:H42"/>
    <mergeCell ref="B58:G58"/>
    <mergeCell ref="B59:G59"/>
    <mergeCell ref="B17:J17"/>
    <mergeCell ref="F19:G19"/>
    <mergeCell ref="B28:J28"/>
    <mergeCell ref="B18:J18"/>
    <mergeCell ref="B8:D8"/>
  </mergeCells>
  <pageMargins left="0.7" right="0.7" top="0.75" bottom="0.75" header="0.3" footer="0.3"/>
  <pageSetup scale="54" orientation="landscape" r:id="rId1"/>
  <headerFooter>
    <oddFooter>&amp;L&amp;D&amp;R&amp;F,&amp;A,</oddFooter>
  </headerFooter>
  <ignoredErrors>
    <ignoredError sqref="E53 E55" evalError="1"/>
  </ignoredError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5EC541-D0DE-4B01-BED1-316BF72F2C4F}">
  <sheetPr>
    <tabColor theme="7"/>
  </sheetPr>
  <dimension ref="A2:B15"/>
  <sheetViews>
    <sheetView topLeftCell="A3" zoomScale="110" zoomScaleNormal="110" workbookViewId="0">
      <selection activeCell="C24" sqref="C24"/>
    </sheetView>
  </sheetViews>
  <sheetFormatPr defaultRowHeight="15" x14ac:dyDescent="0.25"/>
  <cols>
    <col min="1" max="1" width="42.7109375" style="44" customWidth="1"/>
    <col min="2" max="2" width="13.85546875" style="44" customWidth="1"/>
  </cols>
  <sheetData>
    <row r="2" spans="1:2" x14ac:dyDescent="0.25">
      <c r="A2" s="708" t="s">
        <v>104</v>
      </c>
      <c r="B2" s="708"/>
    </row>
    <row r="3" spans="1:2" ht="15.75" x14ac:dyDescent="0.25">
      <c r="A3" s="709" t="s">
        <v>105</v>
      </c>
      <c r="B3" s="709"/>
    </row>
    <row r="4" spans="1:2" ht="24.6" customHeight="1" x14ac:dyDescent="0.25">
      <c r="A4" s="710" t="s">
        <v>106</v>
      </c>
      <c r="B4" s="710"/>
    </row>
    <row r="5" spans="1:2" x14ac:dyDescent="0.25">
      <c r="A5" s="45" t="s">
        <v>107</v>
      </c>
      <c r="B5" s="46" t="e">
        <f>#REF!</f>
        <v>#REF!</v>
      </c>
    </row>
    <row r="6" spans="1:2" x14ac:dyDescent="0.25">
      <c r="A6" s="45" t="s">
        <v>108</v>
      </c>
      <c r="B6" s="47" t="e">
        <f>#REF!</f>
        <v>#REF!</v>
      </c>
    </row>
    <row r="7" spans="1:2" x14ac:dyDescent="0.25">
      <c r="A7" s="45" t="s">
        <v>109</v>
      </c>
      <c r="B7" s="47" t="e">
        <f>#REF!</f>
        <v>#REF!</v>
      </c>
    </row>
    <row r="8" spans="1:2" x14ac:dyDescent="0.25">
      <c r="A8" s="48"/>
      <c r="B8" s="49"/>
    </row>
    <row r="9" spans="1:2" x14ac:dyDescent="0.25">
      <c r="A9" s="50" t="s">
        <v>110</v>
      </c>
      <c r="B9" s="51"/>
    </row>
    <row r="10" spans="1:2" ht="39.6" customHeight="1" x14ac:dyDescent="0.25">
      <c r="A10" s="45" t="s">
        <v>23</v>
      </c>
      <c r="B10" s="52" t="e">
        <f>+#REF!</f>
        <v>#REF!</v>
      </c>
    </row>
    <row r="11" spans="1:2" x14ac:dyDescent="0.25">
      <c r="A11" s="45" t="s">
        <v>24</v>
      </c>
      <c r="B11" s="52" t="e">
        <f>+#REF!</f>
        <v>#REF!</v>
      </c>
    </row>
    <row r="12" spans="1:2" x14ac:dyDescent="0.25">
      <c r="A12" s="45" t="s">
        <v>25</v>
      </c>
      <c r="B12" s="52" t="e">
        <f>+#REF!</f>
        <v>#REF!</v>
      </c>
    </row>
    <row r="13" spans="1:2" x14ac:dyDescent="0.25">
      <c r="A13" s="45" t="s">
        <v>26</v>
      </c>
      <c r="B13" s="52" t="e">
        <f>+#REF!</f>
        <v>#REF!</v>
      </c>
    </row>
    <row r="14" spans="1:2" ht="44.45" customHeight="1" x14ac:dyDescent="0.25">
      <c r="A14" s="45" t="s">
        <v>27</v>
      </c>
      <c r="B14" s="52" t="e">
        <f>+#REF!</f>
        <v>#REF!</v>
      </c>
    </row>
    <row r="15" spans="1:2" x14ac:dyDescent="0.25">
      <c r="A15" s="53" t="s">
        <v>111</v>
      </c>
      <c r="B15" s="54" t="e">
        <f>SUM(B10:B14)</f>
        <v>#REF!</v>
      </c>
    </row>
  </sheetData>
  <mergeCells count="3">
    <mergeCell ref="A2:B2"/>
    <mergeCell ref="A3:B3"/>
    <mergeCell ref="A4:B4"/>
  </mergeCells>
  <pageMargins left="0.7" right="0.7" top="0.75" bottom="0.75" header="0.3" footer="0.3"/>
  <pageSetup orientation="landscape" horizontalDpi="1200" verticalDpi="120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C1493C-6629-4D23-9F49-D2BA8BBE2DC4}">
  <sheetPr>
    <tabColor rgb="FF00B050"/>
  </sheetPr>
  <dimension ref="B1:E17"/>
  <sheetViews>
    <sheetView zoomScale="130" zoomScaleNormal="130" workbookViewId="0">
      <selection activeCell="H15" sqref="H15"/>
    </sheetView>
  </sheetViews>
  <sheetFormatPr defaultRowHeight="15" x14ac:dyDescent="0.25"/>
  <sheetData>
    <row r="1" spans="2:5" x14ac:dyDescent="0.25">
      <c r="B1" t="s">
        <v>112</v>
      </c>
    </row>
    <row r="3" spans="2:5" x14ac:dyDescent="0.25">
      <c r="B3" t="s">
        <v>113</v>
      </c>
      <c r="C3" t="s">
        <v>114</v>
      </c>
      <c r="D3" t="s">
        <v>102</v>
      </c>
      <c r="E3" t="s">
        <v>101</v>
      </c>
    </row>
    <row r="4" spans="2:5" x14ac:dyDescent="0.25">
      <c r="B4" s="15" t="s">
        <v>115</v>
      </c>
      <c r="C4" s="22">
        <v>180</v>
      </c>
      <c r="D4" s="22">
        <v>100</v>
      </c>
      <c r="E4" s="15" t="s">
        <v>116</v>
      </c>
    </row>
    <row r="5" spans="2:5" x14ac:dyDescent="0.25">
      <c r="B5" s="15" t="s">
        <v>117</v>
      </c>
      <c r="C5" s="22">
        <v>163</v>
      </c>
      <c r="D5" s="22">
        <v>100</v>
      </c>
      <c r="E5" s="22">
        <v>85</v>
      </c>
    </row>
    <row r="6" spans="2:5" x14ac:dyDescent="0.25">
      <c r="B6" s="15" t="s">
        <v>118</v>
      </c>
      <c r="C6" s="22">
        <v>186</v>
      </c>
      <c r="D6" s="22">
        <v>100</v>
      </c>
      <c r="E6" s="22">
        <v>58</v>
      </c>
    </row>
    <row r="7" spans="2:5" x14ac:dyDescent="0.25">
      <c r="B7" s="15" t="s">
        <v>119</v>
      </c>
      <c r="C7" s="22">
        <v>92</v>
      </c>
      <c r="D7" s="22">
        <v>100</v>
      </c>
      <c r="E7" s="22">
        <v>52</v>
      </c>
    </row>
    <row r="8" spans="2:5" x14ac:dyDescent="0.25">
      <c r="B8" s="15" t="s">
        <v>120</v>
      </c>
      <c r="C8" s="22">
        <v>166</v>
      </c>
      <c r="D8" s="22">
        <v>100</v>
      </c>
      <c r="E8" s="22">
        <v>76</v>
      </c>
    </row>
    <row r="9" spans="2:5" x14ac:dyDescent="0.25">
      <c r="B9" s="15" t="s">
        <v>121</v>
      </c>
      <c r="C9" s="22">
        <v>130</v>
      </c>
      <c r="D9" s="22">
        <v>100</v>
      </c>
      <c r="E9" s="22">
        <v>75</v>
      </c>
    </row>
    <row r="10" spans="2:5" x14ac:dyDescent="0.25">
      <c r="B10" s="15" t="s">
        <v>122</v>
      </c>
      <c r="C10" s="22">
        <v>160</v>
      </c>
      <c r="D10" s="22">
        <v>100</v>
      </c>
      <c r="E10" s="22">
        <v>79</v>
      </c>
    </row>
    <row r="11" spans="2:5" x14ac:dyDescent="0.25">
      <c r="B11" s="15" t="s">
        <v>123</v>
      </c>
      <c r="C11" s="22">
        <v>120</v>
      </c>
      <c r="D11" s="22">
        <v>100</v>
      </c>
      <c r="E11" s="22">
        <v>81</v>
      </c>
    </row>
    <row r="12" spans="2:5" x14ac:dyDescent="0.25">
      <c r="B12" s="15" t="s">
        <v>124</v>
      </c>
      <c r="C12" s="22">
        <v>160</v>
      </c>
      <c r="D12" s="22">
        <v>100</v>
      </c>
      <c r="E12" s="22">
        <v>72</v>
      </c>
    </row>
    <row r="13" spans="2:5" x14ac:dyDescent="0.25">
      <c r="B13" s="15" t="s">
        <v>125</v>
      </c>
      <c r="C13" s="22">
        <v>150</v>
      </c>
      <c r="D13" s="22">
        <v>100</v>
      </c>
      <c r="E13" s="15">
        <v>55</v>
      </c>
    </row>
    <row r="14" spans="2:5" x14ac:dyDescent="0.25">
      <c r="B14" s="15" t="s">
        <v>126</v>
      </c>
      <c r="C14" s="22">
        <v>264</v>
      </c>
      <c r="D14" s="22">
        <v>100</v>
      </c>
      <c r="E14" s="22">
        <v>44</v>
      </c>
    </row>
    <row r="15" spans="2:5" x14ac:dyDescent="0.25">
      <c r="B15" s="15" t="s">
        <v>127</v>
      </c>
      <c r="C15" s="22">
        <v>178</v>
      </c>
      <c r="D15" s="22">
        <v>100</v>
      </c>
      <c r="E15" s="22">
        <v>108</v>
      </c>
    </row>
    <row r="16" spans="2:5" x14ac:dyDescent="0.25">
      <c r="B16" s="15" t="s">
        <v>128</v>
      </c>
      <c r="C16" s="22">
        <v>185</v>
      </c>
      <c r="D16" s="22">
        <v>100</v>
      </c>
      <c r="E16" s="22">
        <v>89</v>
      </c>
    </row>
    <row r="17" spans="2:5" x14ac:dyDescent="0.25">
      <c r="B17" s="15" t="s">
        <v>129</v>
      </c>
      <c r="C17" s="22">
        <v>228</v>
      </c>
      <c r="D17" s="22">
        <v>100</v>
      </c>
      <c r="E17" s="22">
        <v>76</v>
      </c>
    </row>
  </sheetData>
  <sortState xmlns:xlrd2="http://schemas.microsoft.com/office/spreadsheetml/2017/richdata2" ref="B4:E17">
    <sortCondition ref="B4:B17"/>
  </sortState>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D8CAE338EA9D064E9C17BF7952C6204F" ma:contentTypeVersion="10" ma:contentTypeDescription="Create a new document." ma:contentTypeScope="" ma:versionID="1278417fdb9f8493a22335f0e63ebd5c">
  <xsd:schema xmlns:xsd="http://www.w3.org/2001/XMLSchema" xmlns:xs="http://www.w3.org/2001/XMLSchema" xmlns:p="http://schemas.microsoft.com/office/2006/metadata/properties" xmlns:ns2="2819d22d-c924-42b3-954a-d3b43813cc67" xmlns:ns3="18dbc17e-cec9-4211-a89f-0bf74a616302" targetNamespace="http://schemas.microsoft.com/office/2006/metadata/properties" ma:root="true" ma:fieldsID="495da0a1964501ca35e461a3d0667575" ns2:_="" ns3:_="">
    <xsd:import namespace="2819d22d-c924-42b3-954a-d3b43813cc67"/>
    <xsd:import namespace="18dbc17e-cec9-4211-a89f-0bf74a616302"/>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GenerationTime" minOccurs="0"/>
                <xsd:element ref="ns2:MediaServiceEventHashCode" minOccurs="0"/>
                <xsd:element ref="ns2:MediaServiceDateTaken" minOccurs="0"/>
                <xsd:element ref="ns2:MediaServiceLocation"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819d22d-c924-42b3-954a-d3b43813cc6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DateTaken" ma:index="15" nillable="true" ma:displayName="MediaServiceDateTaken" ma:hidden="true" ma:internalName="MediaServiceDateTaken" ma:readOnly="true">
      <xsd:simpleType>
        <xsd:restriction base="dms:Text"/>
      </xsd:simpleType>
    </xsd:element>
    <xsd:element name="MediaServiceLocation" ma:index="16" nillable="true" ma:displayName="Location" ma:internalName="MediaServiceLocatio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18dbc17e-cec9-4211-a89f-0bf74a616302"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0FDD72E-62BB-4083-B4E4-70A11D422880}">
  <ds:schemaRefs>
    <ds:schemaRef ds:uri="2819d22d-c924-42b3-954a-d3b43813cc67"/>
    <ds:schemaRef ds:uri="http://purl.org/dc/terms/"/>
    <ds:schemaRef ds:uri="http://purl.org/dc/elements/1.1/"/>
    <ds:schemaRef ds:uri="http://schemas.microsoft.com/office/2006/metadata/properties"/>
    <ds:schemaRef ds:uri="http://www.w3.org/XML/1998/namespace"/>
    <ds:schemaRef ds:uri="http://schemas.openxmlformats.org/package/2006/metadata/core-properties"/>
    <ds:schemaRef ds:uri="http://schemas.microsoft.com/office/2006/documentManagement/types"/>
    <ds:schemaRef ds:uri="http://schemas.microsoft.com/office/infopath/2007/PartnerControls"/>
    <ds:schemaRef ds:uri="18dbc17e-cec9-4211-a89f-0bf74a616302"/>
    <ds:schemaRef ds:uri="http://purl.org/dc/dcmitype/"/>
  </ds:schemaRefs>
</ds:datastoreItem>
</file>

<file path=customXml/itemProps2.xml><?xml version="1.0" encoding="utf-8"?>
<ds:datastoreItem xmlns:ds="http://schemas.openxmlformats.org/officeDocument/2006/customXml" ds:itemID="{A7D8BEBE-0F29-4D55-84E7-679A65C3BCB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819d22d-c924-42b3-954a-d3b43813cc67"/>
    <ds:schemaRef ds:uri="18dbc17e-cec9-4211-a89f-0bf74a61630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BC35E319-B666-43F5-B785-F40D79B22305}">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9</vt:i4>
      </vt:variant>
    </vt:vector>
  </HeadingPairs>
  <TitlesOfParts>
    <vt:vector size="19" baseType="lpstr">
      <vt:lpstr>Overview</vt:lpstr>
      <vt:lpstr>Proof</vt:lpstr>
      <vt:lpstr>1. Reconciliation</vt:lpstr>
      <vt:lpstr>INCOME STATEMENT 0% INCR HIDE</vt:lpstr>
      <vt:lpstr>Bud to Bud Sum by Payer HIDE</vt:lpstr>
      <vt:lpstr>FY22 Net Rev Bud HIDE</vt:lpstr>
      <vt:lpstr>FY21 Bud Payer Mix HIDE</vt:lpstr>
      <vt:lpstr>2. Charge and NPR Detail</vt:lpstr>
      <vt:lpstr>Edit of Request Summary</vt:lpstr>
      <vt:lpstr>Non-Financial- Reimb. Ratio</vt:lpstr>
      <vt:lpstr>'1. Reconciliation'!Print_Area</vt:lpstr>
      <vt:lpstr>'2. Charge and NPR Detail'!Print_Area</vt:lpstr>
      <vt:lpstr>'Bud to Bud Sum by Payer HIDE'!Print_Area</vt:lpstr>
      <vt:lpstr>'FY21 Bud Payer Mix HIDE'!Print_Area</vt:lpstr>
      <vt:lpstr>'INCOME STATEMENT 0% INCR HIDE'!Print_Area</vt:lpstr>
      <vt:lpstr>Overview!Print_Area</vt:lpstr>
      <vt:lpstr>'1. Reconciliation'!Print_Titles</vt:lpstr>
      <vt:lpstr>'Bud to Bud Sum by Payer HIDE'!Print_Titles</vt:lpstr>
      <vt:lpstr>'FY21 Bud Payer Mix HIDE'!Print_Titles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Kessler, Agatha</dc:creator>
  <cp:keywords/>
  <dc:description/>
  <cp:lastModifiedBy>Perry, Lori</cp:lastModifiedBy>
  <cp:revision/>
  <cp:lastPrinted>2021-03-15T17:17:47Z</cp:lastPrinted>
  <dcterms:created xsi:type="dcterms:W3CDTF">2020-01-09T18:52:12Z</dcterms:created>
  <dcterms:modified xsi:type="dcterms:W3CDTF">2021-09-09T15:10:48Z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0x010100D8CAE338EA9D064E9C17BF7952C6204F</vt:lpwstr>
  </property>
</Properties>
</file>