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233615FB-C188-4CAF-82B1-A1A94A1E0EF3}" xr6:coauthVersionLast="47" xr6:coauthVersionMax="47" xr10:uidLastSave="{00000000-0000-0000-0000-000000000000}"/>
  <bookViews>
    <workbookView xWindow="-120" yWindow="-120" windowWidth="29040" windowHeight="15840" firstSheet="3" activeTab="7" xr2:uid="{00000000-000D-0000-FFFF-FFFF00000000}"/>
  </bookViews>
  <sheets>
    <sheet name="Overview" sheetId="9" r:id="rId1"/>
    <sheet name="1. Reconciliation" sheetId="1" r:id="rId2"/>
    <sheet name="2. Charge and NPR Detail" sheetId="2" r:id="rId3"/>
    <sheet name="3. Utilization" sheetId="3" r:id="rId4"/>
    <sheet name="4. Inflation" sheetId="4" r:id="rId5"/>
    <sheet name="5. Vaccine Clinics and Testing" sheetId="5" r:id="rId6"/>
    <sheet name="6. Value Based Care Participat" sheetId="6" r:id="rId7"/>
    <sheet name="7. COVID-19 Advances, Relief" sheetId="7"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s>
  <definedNames>
    <definedName name="_Order1" hidden="1">0</definedName>
    <definedName name="_Order2" hidden="1">0</definedName>
    <definedName name="ACCT">[1]Hidden!$F$11</definedName>
    <definedName name="ADCTable">[2]ADC!$W$70:$AM$224</definedName>
    <definedName name="BudgetInput">'[3]Budget Input'!$C$10:$AN$302</definedName>
    <definedName name="colgroup">[1]Orientation!$G$6</definedName>
    <definedName name="colsegment">[1]Orientation!$F$6</definedName>
    <definedName name="Column1">[4]Options!$A$3:$A$85</definedName>
    <definedName name="Column2">[4]Options!$G$3:$G$120</definedName>
    <definedName name="Complexity_Factor">'[5]Client Profile'!$L$9</definedName>
    <definedName name="Consulting_Complexity_Factor">[5]Assumptions!$L$30</definedName>
    <definedName name="Contract_Complexity_Factor">[5]Assumptions!$K$30</definedName>
    <definedName name="Conversion_Complexity_Factor">[5]Assumptions!$H$30</definedName>
    <definedName name="DEPT">[1]Hidden!$D$11</definedName>
    <definedName name="drlFilter">[1]Settings!$D$27</definedName>
    <definedName name="filter">[1]Settings!$B$14:$H$25</definedName>
    <definedName name="fy2000_budget">'[6]FY Budget Items'!$B$15:$AA$26</definedName>
    <definedName name="FY2001_budget">'[6]FY Budget Items'!$B$2:$AF$13</definedName>
    <definedName name="FY2004_budget">'[6]FY Budget Items'!$B$2:$AS$13</definedName>
    <definedName name="FY2005_budget">'[6]FY Budget Items'!$B$2:$BB$13</definedName>
    <definedName name="Hardware_Complexity_Factor">[5]Assumptions!$C$30</definedName>
    <definedName name="Hardware_Depreciation_Term">[5]Assumptions!$C$20</definedName>
    <definedName name="hide1">[7]Cover!$A$18:$B$29</definedName>
    <definedName name="Interface_Complexity_Factor">[5]Assumptions!$G$30</definedName>
    <definedName name="Level">'[5]Client Profile'!$L$7</definedName>
    <definedName name="LookupTable">'[3]Budget Input'!$H$882:$N$905</definedName>
    <definedName name="MetaSet">[1]Orientation!$C$22</definedName>
    <definedName name="NetGross">'[8]Net to Gross'!$A$6:$L$132</definedName>
    <definedName name="Network_Complexity_Factor">[5]Assumptions!$E$30</definedName>
    <definedName name="Options">[9]List!$B$3:$B$52</definedName>
    <definedName name="Peripheral_Complexity_Factor">[5]Assumptions!$F$30</definedName>
    <definedName name="Peripheral_Depreciation_Term">[5]Assumptions!$C$22</definedName>
    <definedName name="PosChange">'[10]Detailed Changes'!$B$41:$D$52</definedName>
    <definedName name="Prescriptions" localSheetId="0" hidden="1">{"add",#N/A,FALSE,"code"}</definedName>
    <definedName name="Prescriptions" hidden="1">{"add",#N/A,FALSE,"code"}</definedName>
    <definedName name="primtbl">[1]Orientation!$C$23</definedName>
    <definedName name="_xlnm.Print_Area" localSheetId="1">'1. Reconciliation'!$B$2:$L$119</definedName>
    <definedName name="_xlnm.Print_Area" localSheetId="2">'2. Charge and NPR Detail'!$A$2:$J$64</definedName>
    <definedName name="_xlnm.Print_Area" localSheetId="3">'3. Utilization'!$B$1:$D$19</definedName>
    <definedName name="_xlnm.Print_Area" localSheetId="4">'4. Inflation'!$B$1:$G$22</definedName>
    <definedName name="_xlnm.Print_Area" localSheetId="5">'5. Vaccine Clinics and Testing'!$B$2:$D$48</definedName>
    <definedName name="_xlnm.Print_Area" localSheetId="6">'6. Value Based Care Participat'!$B$2:$F$21</definedName>
    <definedName name="_xlnm.Print_Area" localSheetId="0">Overview!$A$1:$B$13</definedName>
    <definedName name="_xlnm.Print_Titles" localSheetId="1">'1. Reconciliation'!$2:$4</definedName>
    <definedName name="_xlnm.Print_Titles" localSheetId="0">#REF!</definedName>
    <definedName name="_xlnm.Print_Titles">#REF!</definedName>
    <definedName name="report_type">[1]Orientation!$C$24</definedName>
    <definedName name="ReportVersion">[1]Settings!$D$5</definedName>
    <definedName name="RevbyPayor">[8]Stats!$A$8:$V$124</definedName>
    <definedName name="rngCreateLog">[1]Delivery!$B$12</definedName>
    <definedName name="rngFilePassword">[1]Delivery!$B$6</definedName>
    <definedName name="rngSourceTab">[1]Delivery!$E$8</definedName>
    <definedName name="rowgroup">[1]Orientation!$C$17</definedName>
    <definedName name="rowsegment">[1]Orientation!$B$17</definedName>
    <definedName name="ScenGrpList">OFFSET([11]Control!$AG$1,0,0,COUNTIF([11]Control!$AG:$AG,"&gt;"""),1)</definedName>
    <definedName name="Sequential_Group">[1]Settings!$J$6</definedName>
    <definedName name="Sequential_Segment">[1]Settings!$I$6</definedName>
    <definedName name="Sequential_Sort">[1]Settings!$I$10:$J$11</definedName>
    <definedName name="Slicer_Category">#N/A</definedName>
    <definedName name="Software_Complexity_Factor">[5]Assumptions!$D$30</definedName>
    <definedName name="Software_Depreciation_Term">[5]Assumptions!$C$21</definedName>
    <definedName name="Staff_Complexity_Factor">[5]Assumptions!$I$30</definedName>
    <definedName name="STAT">[12]List!$A$2:$A$88</definedName>
    <definedName name="Stat2">[12]List!$A$2:$A$88</definedName>
    <definedName name="Supplemental_filter">[1]Settings!$C$31</definedName>
    <definedName name="Time">[4]Options!$L$4:$L$49</definedName>
    <definedName name="timeseries">[1]Orientation!$B$6:$C$13</definedName>
    <definedName name="Types">[13]t!$A$2:$A$7</definedName>
    <definedName name="Vendor_Complexity_Factor">[5]Assumptions!$J$30</definedName>
    <definedName name="w" localSheetId="0" hidden="1">{"add",#N/A,FALSE,"code"}</definedName>
    <definedName name="w" hidden="1">{"add",#N/A,FALSE,"code"}</definedName>
    <definedName name="wrn.rep1." localSheetId="0" hidden="1">{"add",#N/A,FALSE,"code"}</definedName>
    <definedName name="wrn.rep1." hidden="1">{"add",#N/A,FALSE,"code"}</definedName>
    <definedName name="wrn.rep1._1" localSheetId="0" hidden="1">{"add",#N/A,FALSE,"code"}</definedName>
    <definedName name="wrn.rep1._1" hidden="1">{"add",#N/A,FALSE,"code"}</definedName>
    <definedName name="xperiod">[1]Orientation!$G$15</definedName>
    <definedName name="xtabin">[1]Hidden!$D$10:$H$11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6" i="7" l="1"/>
  <c r="D26" i="7"/>
  <c r="E26" i="7"/>
  <c r="F26" i="7"/>
  <c r="G26" i="7"/>
  <c r="H26" i="7"/>
  <c r="I26" i="7"/>
  <c r="J26" i="7"/>
  <c r="K26" i="7"/>
  <c r="L26" i="7"/>
  <c r="I29" i="7"/>
  <c r="C23" i="5"/>
  <c r="D23" i="5"/>
  <c r="C27" i="5"/>
  <c r="C28" i="5" s="1"/>
  <c r="C38" i="5" s="1"/>
  <c r="D27" i="5"/>
  <c r="F7" i="4"/>
  <c r="F8" i="4"/>
  <c r="F9" i="4"/>
  <c r="F10" i="4"/>
  <c r="F11" i="4"/>
  <c r="F12" i="4"/>
  <c r="F13" i="4"/>
  <c r="F14" i="4"/>
  <c r="F15" i="4"/>
  <c r="F16" i="4"/>
  <c r="F17" i="4"/>
  <c r="F18" i="4"/>
  <c r="D19" i="4"/>
  <c r="D15" i="3"/>
  <c r="C18" i="3" s="1"/>
  <c r="D17" i="3"/>
  <c r="C15" i="2"/>
  <c r="D21" i="2"/>
  <c r="D22" i="2"/>
  <c r="D23" i="2"/>
  <c r="C25" i="2"/>
  <c r="E25" i="2"/>
  <c r="D25" i="2" s="1"/>
  <c r="F25" i="2"/>
  <c r="G25" i="2"/>
  <c r="H25" i="2"/>
  <c r="I25" i="2"/>
  <c r="J25" i="2"/>
  <c r="E27" i="2"/>
  <c r="C39" i="2"/>
  <c r="C53" i="2" s="1"/>
  <c r="D39" i="2"/>
  <c r="E39" i="2"/>
  <c r="F53" i="2" s="1"/>
  <c r="F39" i="2"/>
  <c r="G39" i="2"/>
  <c r="H39" i="2"/>
  <c r="I39" i="2"/>
  <c r="J39" i="2"/>
  <c r="C40" i="2"/>
  <c r="C49" i="2"/>
  <c r="D49" i="2"/>
  <c r="E49" i="2"/>
  <c r="F49" i="2"/>
  <c r="G49" i="2"/>
  <c r="H49" i="2"/>
  <c r="C11" i="1"/>
  <c r="C54" i="2" s="1"/>
  <c r="C12" i="1"/>
  <c r="C13" i="1"/>
  <c r="C14" i="1"/>
  <c r="C15" i="1"/>
  <c r="C16" i="1"/>
  <c r="C17" i="1"/>
  <c r="C18" i="1"/>
  <c r="C19" i="1"/>
  <c r="C20" i="1"/>
  <c r="C21" i="1"/>
  <c r="C22" i="1"/>
  <c r="D23" i="1"/>
  <c r="D26" i="1" s="1"/>
  <c r="E23" i="1"/>
  <c r="E26" i="1" s="1"/>
  <c r="F23" i="1"/>
  <c r="F25" i="1" s="1"/>
  <c r="G23" i="1"/>
  <c r="H23" i="1"/>
  <c r="H26" i="1" s="1"/>
  <c r="D25" i="1"/>
  <c r="E25" i="1"/>
  <c r="G25" i="1"/>
  <c r="H25" i="1"/>
  <c r="G26" i="1"/>
  <c r="C28" i="1"/>
  <c r="D38" i="1"/>
  <c r="D39" i="1"/>
  <c r="C40" i="1"/>
  <c r="C55" i="1" s="1"/>
  <c r="C61" i="1" s="1"/>
  <c r="C63" i="1" s="1"/>
  <c r="C64" i="1" s="1"/>
  <c r="D40" i="1"/>
  <c r="D41" i="1"/>
  <c r="D42" i="1"/>
  <c r="D43" i="1"/>
  <c r="D44" i="1"/>
  <c r="D45" i="1"/>
  <c r="D46" i="1"/>
  <c r="D47" i="1"/>
  <c r="D48" i="1"/>
  <c r="D49" i="1"/>
  <c r="D50" i="1"/>
  <c r="D51" i="1"/>
  <c r="D52" i="1"/>
  <c r="D53" i="1"/>
  <c r="D54" i="1"/>
  <c r="C60" i="1"/>
  <c r="C73" i="1"/>
  <c r="C74" i="1"/>
  <c r="C75" i="1"/>
  <c r="C76" i="1"/>
  <c r="C77" i="1"/>
  <c r="C78" i="1"/>
  <c r="C79" i="1"/>
  <c r="C80" i="1"/>
  <c r="C81" i="1"/>
  <c r="C82" i="1"/>
  <c r="C83" i="1"/>
  <c r="C84" i="1"/>
  <c r="D85" i="1"/>
  <c r="E85" i="1"/>
  <c r="F85" i="1"/>
  <c r="F87" i="1" s="1"/>
  <c r="G85" i="1"/>
  <c r="G87" i="1" s="1"/>
  <c r="H85" i="1"/>
  <c r="D87" i="1"/>
  <c r="E87" i="1"/>
  <c r="H87" i="1"/>
  <c r="D88" i="1"/>
  <c r="E88" i="1"/>
  <c r="H88" i="1"/>
  <c r="D97" i="1"/>
  <c r="D98" i="1"/>
  <c r="D99" i="1"/>
  <c r="D100" i="1"/>
  <c r="D101" i="1"/>
  <c r="D102" i="1"/>
  <c r="D103" i="1"/>
  <c r="D104" i="1"/>
  <c r="D105" i="1"/>
  <c r="D106" i="1"/>
  <c r="D107" i="1"/>
  <c r="D108" i="1"/>
  <c r="D109" i="1"/>
  <c r="D110" i="1"/>
  <c r="D111" i="1"/>
  <c r="C112" i="1"/>
  <c r="C114" i="1" s="1"/>
  <c r="C115" i="1" s="1"/>
  <c r="J29" i="7" l="1"/>
  <c r="L29" i="7" s="1"/>
  <c r="D53" i="2"/>
  <c r="D55" i="1"/>
  <c r="D112" i="1"/>
  <c r="C23" i="1"/>
  <c r="C25" i="1" s="1"/>
  <c r="D54" i="2" s="1"/>
  <c r="D55" i="2" s="1"/>
  <c r="E40" i="2"/>
  <c r="D28" i="5"/>
  <c r="D38" i="5" s="1"/>
  <c r="D45" i="5" s="1"/>
  <c r="C85" i="1"/>
  <c r="C88" i="1" s="1"/>
  <c r="F26" i="1"/>
  <c r="G88" i="1"/>
  <c r="C50" i="2"/>
  <c r="F88" i="1"/>
  <c r="C55" i="2"/>
  <c r="C42" i="5"/>
  <c r="C46" i="5" s="1"/>
  <c r="C45" i="5"/>
  <c r="C29" i="1"/>
  <c r="C31" i="1" s="1"/>
  <c r="C32" i="1" s="1"/>
  <c r="C87" i="1"/>
  <c r="C90" i="1"/>
  <c r="C91" i="1" s="1"/>
  <c r="E53" i="2"/>
  <c r="C57" i="1"/>
  <c r="C58" i="1" s="1"/>
  <c r="C117" i="1"/>
  <c r="C118" i="1" s="1"/>
  <c r="F54" i="2" l="1"/>
  <c r="F55" i="2" s="1"/>
  <c r="C26" i="1"/>
  <c r="E54" i="2" s="1"/>
  <c r="D42" i="5"/>
  <c r="D46" i="5" s="1"/>
  <c r="E55" i="2"/>
</calcChain>
</file>

<file path=xl/sharedStrings.xml><?xml version="1.0" encoding="utf-8"?>
<sst xmlns="http://schemas.openxmlformats.org/spreadsheetml/2006/main" count="361" uniqueCount="249">
  <si>
    <t>% Change from FY 2021 Projection to Adjusted FY 2022</t>
  </si>
  <si>
    <t>$ Change from FY 2021 Projection to Adjusted FY 2022</t>
  </si>
  <si>
    <t>% Change from FY 2021 Projection</t>
  </si>
  <si>
    <t>$ Change from FY 2021 Projection</t>
  </si>
  <si>
    <t>FY 2022 Proposed Budget</t>
  </si>
  <si>
    <t>All Other</t>
  </si>
  <si>
    <t>Purchased Services</t>
  </si>
  <si>
    <t>Equipment / Software / Other  Maintenance</t>
  </si>
  <si>
    <t>Physician Transfer</t>
  </si>
  <si>
    <t>Supplies</t>
  </si>
  <si>
    <t>Cost Savings</t>
  </si>
  <si>
    <t>Provider Tax</t>
  </si>
  <si>
    <t>Drugs</t>
  </si>
  <si>
    <t>Locum tenans (MDs)</t>
  </si>
  <si>
    <t>Travelers (nurses)</t>
  </si>
  <si>
    <t>Fringe</t>
  </si>
  <si>
    <t>Wages/Compensation - Medical Staff</t>
  </si>
  <si>
    <t>Wages/Compensation - Non-Medical Staff</t>
  </si>
  <si>
    <t>Inflation Increases</t>
  </si>
  <si>
    <t>New Positions</t>
  </si>
  <si>
    <t>FY 2021 Projection</t>
  </si>
  <si>
    <t>% over/under</t>
  </si>
  <si>
    <t>Amount</t>
  </si>
  <si>
    <t>Expenses</t>
  </si>
  <si>
    <t>Table 4: FY 2021 Projected Expenses to FY 2022 Proposed Budget</t>
  </si>
  <si>
    <t>Other (specify)</t>
  </si>
  <si>
    <t>FY21 Rate Difference</t>
  </si>
  <si>
    <t>Bad Debt/Free Care</t>
  </si>
  <si>
    <t>Reimbursement/Payer Mix</t>
  </si>
  <si>
    <t>Changes in Accounting</t>
  </si>
  <si>
    <t>Provider Acquisitions/Transfers</t>
  </si>
  <si>
    <t>Fixed Prospective Payments</t>
  </si>
  <si>
    <t>Utilization (not factoring in change in charge request)</t>
  </si>
  <si>
    <t>Disproportionate Share Payments (DSH)</t>
  </si>
  <si>
    <t>Rate Effect</t>
  </si>
  <si>
    <t>DSH</t>
  </si>
  <si>
    <t>Total Self-Pay/Other</t>
  </si>
  <si>
    <t>Total Commercial</t>
  </si>
  <si>
    <t>Total Medicaid</t>
  </si>
  <si>
    <t>Total Medicare</t>
  </si>
  <si>
    <t>Total</t>
  </si>
  <si>
    <t>NPR</t>
  </si>
  <si>
    <t>(ex. May 2021 year-to-date)</t>
  </si>
  <si>
    <t>Projection derived as of:</t>
  </si>
  <si>
    <t>Table 3: NPR Variance - FY 2021 Projection to FY 2022 Proposed Budget</t>
  </si>
  <si>
    <t>Projection-to-Budget</t>
  </si>
  <si>
    <t>% Change from FY 2021 Approved Budget to Adjusted FY 2022</t>
  </si>
  <si>
    <t>$ Change from FY 2021 Approved Budget to Adjusted FY 2022</t>
  </si>
  <si>
    <t>FY 2022 Proposed Budget without COVID-19 vaccination clinics and testing</t>
  </si>
  <si>
    <t>Impact of COVID-19 vaccination clinics and testing</t>
  </si>
  <si>
    <t>% Change from FY 2021 Approved Budget</t>
  </si>
  <si>
    <t>$ Change from FY 2021 Approved Budget</t>
  </si>
  <si>
    <t>FY 22 Proposed Budget</t>
  </si>
  <si>
    <t>Other (specify, add additional rows as necessary)</t>
  </si>
  <si>
    <t>from Appendix 4. Inflation (price effect only)</t>
  </si>
  <si>
    <t>Vacancy Change</t>
  </si>
  <si>
    <t>Staff New Positions</t>
  </si>
  <si>
    <t>FY 21 Approved Budget</t>
  </si>
  <si>
    <t>Table 2: FY 2021 Approved Expenses to FY 2022 Proposed Budget</t>
  </si>
  <si>
    <t>COVID Testing</t>
  </si>
  <si>
    <t>FY 2021 Approved Budget</t>
  </si>
  <si>
    <t>Table 1: NPR Variance - FY 2021 Approved Budget to FY 2022 Proposed Budget</t>
  </si>
  <si>
    <t>Budget-to-Budget</t>
  </si>
  <si>
    <t>Reconciliation Tables</t>
  </si>
  <si>
    <t>Do not Modify, except for cells labeled "Other"</t>
  </si>
  <si>
    <t>Appendix 1</t>
  </si>
  <si>
    <t>NOTE: Prior to Provider Tax and Bad Debt</t>
  </si>
  <si>
    <t>Medicaid</t>
  </si>
  <si>
    <t>Medicare</t>
  </si>
  <si>
    <t>Commercial</t>
  </si>
  <si>
    <t>Per 1%</t>
  </si>
  <si>
    <t>Payer</t>
  </si>
  <si>
    <t>NPR/FPP value of 1% Overall Change in Charge</t>
  </si>
  <si>
    <r>
      <rPr>
        <b/>
        <sz val="11"/>
        <color theme="1"/>
        <rFont val="Calibri"/>
        <family val="2"/>
      </rPr>
      <t>Table 4:</t>
    </r>
    <r>
      <rPr>
        <sz val="11"/>
        <color theme="1"/>
        <rFont val="Calibri"/>
        <family val="2"/>
      </rPr>
      <t xml:space="preserve"> Please indicate the NPR/FPP FY2022 dollar value of 1% overall change in charge.</t>
    </r>
  </si>
  <si>
    <t>Variance (should be 0)</t>
  </si>
  <si>
    <t>From 1. Reconciliation tab</t>
  </si>
  <si>
    <t>Total Overall NPR/FPP</t>
  </si>
  <si>
    <t>FY22 Budget NPR/FPP</t>
  </si>
  <si>
    <t>Budget-to-Budget Variance (%)</t>
  </si>
  <si>
    <t>Budget-to-Budget Variance ($)</t>
  </si>
  <si>
    <t>FY21 Budget NPR/FPP</t>
  </si>
  <si>
    <t>*if possible</t>
  </si>
  <si>
    <t>Total FPP Across All Categories</t>
  </si>
  <si>
    <t>Other Reform Payments</t>
  </si>
  <si>
    <t>Reserves</t>
  </si>
  <si>
    <t>Professional Services</t>
  </si>
  <si>
    <t>Hospital Outpatient</t>
  </si>
  <si>
    <t>Hospital Inpatient (Incl. SNF &amp; Rehab)</t>
  </si>
  <si>
    <t>FPP by Medicare</t>
  </si>
  <si>
    <t>FPP by Medicaid</t>
  </si>
  <si>
    <t xml:space="preserve"> FPP by Commercial Payer (in state only)*</t>
  </si>
  <si>
    <t>FY22 Total Budget FPP</t>
  </si>
  <si>
    <t>FY21 Budget FPP</t>
  </si>
  <si>
    <t>Areas of Service</t>
  </si>
  <si>
    <t>FPP ($) Analysis by Payer</t>
  </si>
  <si>
    <t>Total NPR Across All Categories</t>
  </si>
  <si>
    <t>GME</t>
  </si>
  <si>
    <t>Other</t>
  </si>
  <si>
    <t>In State</t>
  </si>
  <si>
    <t>NPR by Medicare</t>
  </si>
  <si>
    <t>NPR by Medicaid</t>
  </si>
  <si>
    <t xml:space="preserve"> NPR by Self-Pay/Other</t>
  </si>
  <si>
    <t xml:space="preserve"> NPR by Commercial Payer</t>
  </si>
  <si>
    <t>FY22 Budget NPR</t>
  </si>
  <si>
    <t>FY21 Budget NPR</t>
  </si>
  <si>
    <t>NPR ($) Analysis by Payer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</si>
  <si>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</si>
  <si>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tie to income statement</t>
  </si>
  <si>
    <t>Total Gross Revenues Across All Categories</t>
  </si>
  <si>
    <t xml:space="preserve">Gross Revenue by Medicare
</t>
  </si>
  <si>
    <t xml:space="preserve">Gross Revenue by Medicaid
</t>
  </si>
  <si>
    <t xml:space="preserve">Gross Revenue by Self-Pay/Other      </t>
  </si>
  <si>
    <t xml:space="preserve">Gross Revenue by Commercial Payer 
</t>
  </si>
  <si>
    <t>FY 22 Budget Gross Revenue</t>
  </si>
  <si>
    <t>FY21 Budget Gross Revenue</t>
  </si>
  <si>
    <t>Area of Service</t>
  </si>
  <si>
    <t>Gross Revenue ($) Analysis by Payer</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</si>
  <si>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</si>
  <si>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Overall Increase in Gross Revenues Across All Categories</t>
  </si>
  <si>
    <t>FY 22 Budget Total Charge Master Increase (%)</t>
  </si>
  <si>
    <t>FY 22 Budget Total Charge Master Increase ($)</t>
  </si>
  <si>
    <t>Charge Master Increase Schedule (Charge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</si>
  <si>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</si>
  <si>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The following tables demonstrate the hospital's charges by payer from your requested charge master increase.</t>
  </si>
  <si>
    <t>Charge and NPR Detail</t>
  </si>
  <si>
    <t>Appendix 2</t>
  </si>
  <si>
    <t>Does not need to tie to P&amp;L</t>
  </si>
  <si>
    <t>% Change from FY 2021 Approved budget</t>
  </si>
  <si>
    <t>$ Change from FY 2021 Approved budget</t>
  </si>
  <si>
    <t>FY2022 Gross Charge increase</t>
  </si>
  <si>
    <t>Clinics</t>
  </si>
  <si>
    <t>Emergency Room</t>
  </si>
  <si>
    <t>Medical Group</t>
  </si>
  <si>
    <t>Total increase in Gross Revenues ($)</t>
  </si>
  <si>
    <t>Total increase in Gross Revenues (%)</t>
  </si>
  <si>
    <t>Category of Service</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</si>
  <si>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</si>
  <si>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Utilization</t>
  </si>
  <si>
    <t>Modify</t>
  </si>
  <si>
    <t>Appendix 3</t>
  </si>
  <si>
    <t>Not intended for systemwide look or comparative analysis</t>
  </si>
  <si>
    <t>*should be 100%</t>
  </si>
  <si>
    <t>%</t>
  </si>
  <si>
    <t>This is inflation price effect only, does not account for new hires (volume).</t>
  </si>
  <si>
    <t>Example: Wages/Compensation- Medical Staff</t>
  </si>
  <si>
    <t>Weighted Average 
(Column C * Column E)</t>
  </si>
  <si>
    <t>Category % of Operating Expense Budget</t>
  </si>
  <si>
    <t>$ Increase</t>
  </si>
  <si>
    <t>% Increase</t>
  </si>
  <si>
    <t>Comment</t>
  </si>
  <si>
    <t>Estimated Inflation</t>
  </si>
  <si>
    <t>Expense Category</t>
  </si>
  <si>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</si>
  <si>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Inflation</t>
  </si>
  <si>
    <t>Appendix 4</t>
  </si>
  <si>
    <t>edit from P&amp;L</t>
  </si>
  <si>
    <t>Total Margin %</t>
  </si>
  <si>
    <t>Operating Margin %</t>
  </si>
  <si>
    <t>Income Statement Metrics</t>
  </si>
  <si>
    <t>Excess (Deficit) of Rev over Exp</t>
  </si>
  <si>
    <t>Non Operating Revenue</t>
  </si>
  <si>
    <t>Net Operating Income</t>
  </si>
  <si>
    <t>Operating Expense</t>
  </si>
  <si>
    <t>Other Operating Expenses (includes ACO Participation Fees)</t>
  </si>
  <si>
    <t>Interest - Short and Long Term</t>
  </si>
  <si>
    <t>Depreciation/Amortization</t>
  </si>
  <si>
    <t>Health Care Provider Tax</t>
  </si>
  <si>
    <t>Medical/Surgical Drugs and Supplies</t>
  </si>
  <si>
    <t>Salaries, Fringe Benefits, Physician Fees, Contracts</t>
  </si>
  <si>
    <t>Total Operating Revenue</t>
  </si>
  <si>
    <t>Other Operating Revenue</t>
  </si>
  <si>
    <t>COVID-19 Stimulus and Other Grant Funding</t>
  </si>
  <si>
    <t>Total NPR &amp; FPP</t>
  </si>
  <si>
    <t>Fixed Prospective Payments, Reserves &amp; Other</t>
  </si>
  <si>
    <t>Net Patient Care Revenue</t>
  </si>
  <si>
    <t>Deductions from Revenue</t>
  </si>
  <si>
    <t>Free Care</t>
  </si>
  <si>
    <t>Bad Debt</t>
  </si>
  <si>
    <t>Graduate Medical Education (UVMMC only)</t>
  </si>
  <si>
    <t>Disproportionate Share Payments</t>
  </si>
  <si>
    <t>Gross Patient Care Revenue</t>
  </si>
  <si>
    <t>Revenues</t>
  </si>
  <si>
    <t>2022 Budget Vaccine/Testing Income Statement Supplement</t>
  </si>
  <si>
    <t>2021 Projection Vaccine/Testing Income Statement Supplement</t>
  </si>
  <si>
    <t>INCOME STATEMENT</t>
  </si>
  <si>
    <t>Fiscal Year 2022 Budget Analysis</t>
  </si>
  <si>
    <t>Where is your hospital reporting Vaccine/Testing Revenues and Expenses?</t>
  </si>
  <si>
    <t>Vaccine Clinics and Testing</t>
  </si>
  <si>
    <t>Do not Modify</t>
  </si>
  <si>
    <t>Appendix 5</t>
  </si>
  <si>
    <t>Upside / Downside risk based on balance sheet estimate for FY22 Budget.</t>
  </si>
  <si>
    <t>OCV no longer breaks out self-insured attribution</t>
  </si>
  <si>
    <t>Budgeted attributed lives from OCV estimate file from the end of April.  Used "Hospital Starting Attribution" counts.</t>
  </si>
  <si>
    <t>Notes:</t>
  </si>
  <si>
    <t>TOTAL</t>
  </si>
  <si>
    <t>Y</t>
  </si>
  <si>
    <t>Self-Insured</t>
  </si>
  <si>
    <t>Commercial (not Self-Insured)</t>
  </si>
  <si>
    <t xml:space="preserve"> for CY 2022</t>
  </si>
  <si>
    <t xml:space="preserve"> for CY 2022)</t>
  </si>
  <si>
    <t>(Yes/No)</t>
  </si>
  <si>
    <t xml:space="preserve">Budgeted Maximum Upside/Downside Risk </t>
  </si>
  <si>
    <t xml:space="preserve">Budgeted Amount of FPP (monthly average </t>
  </si>
  <si>
    <t xml:space="preserve">Budgeted Number of Attributed Lives (monthly average </t>
  </si>
  <si>
    <t xml:space="preserve">Participating in Program in Calendar Year (CY) 2022? </t>
  </si>
  <si>
    <t>Value-Based Care Program</t>
  </si>
  <si>
    <t>Complete the following table if the hospital is participating in one or more of value-based care programs. If the hospital is not participating in value-based care programs, please indicate in the narrative.</t>
  </si>
  <si>
    <t>Value-Based Care Participation</t>
  </si>
  <si>
    <t>Appendix 6</t>
  </si>
  <si>
    <t>Medicare Advance - Repayment</t>
  </si>
  <si>
    <t>BALANCE SHEET ONLY ADVANCES</t>
  </si>
  <si>
    <t>Totals</t>
  </si>
  <si>
    <t>Other (add rows as necessary)</t>
  </si>
  <si>
    <t>Other (Donations SP327)</t>
  </si>
  <si>
    <t>Other (FEMA)</t>
  </si>
  <si>
    <t>Other (VHEPC)</t>
  </si>
  <si>
    <t>Other (VAHHS)</t>
  </si>
  <si>
    <t>PPP Funds</t>
  </si>
  <si>
    <t>CARES Workforce Retention Credit</t>
  </si>
  <si>
    <t>VT Unemployment Credit - CARES act</t>
  </si>
  <si>
    <t>VT Hazard pay grant</t>
  </si>
  <si>
    <t>VT Medicaid Retainer Funding</t>
  </si>
  <si>
    <t>VT Healthcare Stabilization Grant phase II</t>
  </si>
  <si>
    <t>VT Healthcare Stabilization Grant phase I</t>
  </si>
  <si>
    <t>VT Blue Cross Advance</t>
  </si>
  <si>
    <t>CARES Act Funding</t>
  </si>
  <si>
    <t>As of Sept. 30, 2022</t>
  </si>
  <si>
    <t>As of Sept. 30, 2021</t>
  </si>
  <si>
    <t>As of Sept. 30, 2020</t>
  </si>
  <si>
    <t>Grand Total</t>
  </si>
  <si>
    <t>Recorded as a liability</t>
  </si>
  <si>
    <t>Recognized in Revenues</t>
  </si>
  <si>
    <t>Amounts Received</t>
  </si>
  <si>
    <t>Description</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</si>
  <si>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</si>
  <si>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t>COVID-19 Advances, Relief Funds, and Other Grants</t>
  </si>
  <si>
    <t>Do not Modify, except cells labeled "Other"</t>
  </si>
  <si>
    <t>Appendix 7</t>
  </si>
  <si>
    <t>Appendix 7: COVID-19 Advances, Relief Funds, and Other Grants</t>
  </si>
  <si>
    <t>Appendix 6: Value-Based Care Participation</t>
  </si>
  <si>
    <t>Appendix 5: Vaccine Clinics and Testing</t>
  </si>
  <si>
    <t>Appendix 4: Inflation</t>
  </si>
  <si>
    <t>Appendix 3: Utilization</t>
  </si>
  <si>
    <t>Appendix 2: Change in Charge</t>
  </si>
  <si>
    <t>Appendix 1: Reconciliation Tables</t>
  </si>
  <si>
    <t>FY2022 Budget Reporting Requirements</t>
  </si>
  <si>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</si>
  <si>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</si>
  <si>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Request Summary (automatically populated)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</si>
</sst>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_(&quot;$&quot;* #,##0.0000_);_(&quot;$&quot;* \(#,##0.0000\);_(&quot;$&quot;* &quot;-&quot;??_);_(@_)"/>
    <numFmt numFmtId="168" formatCode="&quot;$&quot;#,##0.00"/>
    <numFmt numFmtId="169" formatCode="&quot;$&quot;#,##0"/>
  </numFmts>
  <fonts count="29"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u/>
      <sz val="11"/>
      <color theme="1"/>
      <name val="Calibri"/>
      <family val="2"/>
      <scheme val="minor"/>
    </font>
    <font>
      <sz val="14"/>
      <color theme="1"/>
      <name val="Calibri"/>
      <family val="2"/>
      <scheme val="minor"/>
    </font>
    <font>
      <b/>
      <sz val="14"/>
      <color theme="1"/>
      <name val="Calibri"/>
      <family val="2"/>
      <scheme val="minor"/>
    </font>
    <font>
      <u/>
      <sz val="11"/>
      <color theme="10"/>
      <name val="Calibri"/>
      <family val="2"/>
      <scheme val="minor"/>
    </font>
    <font>
      <i/>
      <sz val="11"/>
      <color theme="1"/>
      <name val="Calibri"/>
      <family val="2"/>
      <scheme val="minor"/>
    </font>
    <font>
      <sz val="11"/>
      <color theme="8"/>
      <name val="Calibri"/>
      <family val="2"/>
      <scheme val="minor"/>
    </font>
    <font>
      <sz val="11"/>
      <color theme="1"/>
      <name val="Calibri"/>
      <family val="2"/>
    </font>
    <font>
      <b/>
      <sz val="16"/>
      <color theme="1"/>
      <name val="Calibri"/>
      <family val="2"/>
    </font>
    <font>
      <b/>
      <sz val="11"/>
      <color theme="1"/>
      <name val="Calibri"/>
      <family val="2"/>
    </font>
    <font>
      <sz val="11"/>
      <name val="Calibri"/>
      <family val="2"/>
    </font>
    <font>
      <b/>
      <i/>
      <sz val="11"/>
      <color theme="1"/>
      <name val="Calibri"/>
      <family val="2"/>
    </font>
    <font>
      <b/>
      <sz val="14"/>
      <color theme="1"/>
      <name val="Calibri"/>
      <family val="2"/>
    </font>
    <font>
      <sz val="24"/>
      <color theme="1"/>
      <name val="Calibri"/>
      <family val="2"/>
      <scheme val="minor"/>
    </font>
    <font>
      <b/>
      <sz val="24"/>
      <color theme="1"/>
      <name val="Calibri"/>
      <family val="2"/>
      <scheme val="minor"/>
    </font>
    <font>
      <b/>
      <sz val="26"/>
      <color theme="1"/>
      <name val="Calibri"/>
      <family val="2"/>
      <scheme val="minor"/>
    </font>
    <font>
      <sz val="20"/>
      <color theme="1"/>
      <name val="Calibri"/>
      <family val="2"/>
      <scheme val="minor"/>
    </font>
    <font>
      <b/>
      <sz val="20"/>
      <color theme="1"/>
      <name val="Calibri"/>
      <family val="2"/>
      <scheme val="minor"/>
    </font>
    <font>
      <b/>
      <sz val="24"/>
      <color theme="1"/>
      <name val="Calibri"/>
      <family val="2"/>
    </font>
    <font>
      <u/>
      <sz val="11"/>
      <color theme="10"/>
      <name val="Calibri"/>
      <family val="2"/>
    </font>
    <font>
      <sz val="12"/>
      <color theme="1"/>
      <name val="Calibri"/>
      <family val="2"/>
      <scheme val="minor"/>
    </font>
    <font>
      <b/>
      <sz val="12"/>
      <color theme="1"/>
      <name val="Calibri"/>
      <family val="2"/>
      <scheme val="minor"/>
    </font>
    <font>
      <sz val="10.5"/>
      <color theme="1"/>
      <name val="Calibri"/>
      <family val="2"/>
      <scheme val="minor"/>
    </font>
    <font>
      <b/>
      <sz val="10.5"/>
      <color theme="1"/>
      <name val="Calibri"/>
      <family val="2"/>
      <scheme val="minor"/>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2"/>
        <bgColor indexed="64"/>
      </patternFill>
    </fill>
    <fill>
      <patternFill patternType="solid">
        <fgColor theme="7"/>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6"/>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2" tint="-0.49998474074526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medium">
        <color indexed="64"/>
      </bottom>
      <diagonal/>
    </border>
    <border>
      <left style="thin">
        <color auto="1"/>
      </left>
      <right style="thin">
        <color auto="1"/>
      </right>
      <top/>
      <bottom style="medium">
        <color indexed="64"/>
      </bottom>
      <diagonal/>
    </border>
    <border>
      <left style="thin">
        <color indexed="64"/>
      </left>
      <right/>
      <top/>
      <bottom style="thin">
        <color indexed="64"/>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style="thin">
        <color auto="1"/>
      </right>
      <top style="thin">
        <color indexed="64"/>
      </top>
      <bottom style="double">
        <color indexed="64"/>
      </bottom>
      <diagonal/>
    </border>
    <border>
      <left style="medium">
        <color indexed="64"/>
      </left>
      <right style="thin">
        <color indexed="64"/>
      </right>
      <top/>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xf numFmtId="0" fontId="10" fillId="0" borderId="0"/>
    <xf numFmtId="0" fontId="10" fillId="0" borderId="0"/>
    <xf numFmtId="0" fontId="22" fillId="0" borderId="0" applyNumberFormat="0" applyFill="0" applyBorder="0" applyAlignment="0" applyProtection="0"/>
  </cellStyleXfs>
  <cellXfs count="388">
    <xf numFmtId="0" fontId="0" fillId="0" borderId="0" xfId="0"/>
    <xf numFmtId="164" fontId="0" fillId="0" borderId="0" xfId="3" applyNumberFormat="1" applyFont="1" applyAlignment="1">
      <alignment horizontal="center"/>
    </xf>
    <xf numFmtId="9" fontId="0" fillId="2" borderId="1" xfId="3" applyFont="1" applyFill="1" applyBorder="1"/>
    <xf numFmtId="0" fontId="0" fillId="2" borderId="1" xfId="0" applyFont="1" applyFill="1" applyBorder="1" applyAlignment="1">
      <alignment horizontal="left"/>
    </xf>
    <xf numFmtId="165" fontId="0" fillId="0" borderId="0" xfId="0" applyNumberFormat="1"/>
    <xf numFmtId="9" fontId="0" fillId="2" borderId="0" xfId="3" applyFont="1" applyFill="1" applyBorder="1"/>
    <xf numFmtId="165" fontId="0" fillId="2" borderId="0" xfId="3" applyNumberFormat="1" applyFont="1" applyFill="1" applyBorder="1"/>
    <xf numFmtId="165" fontId="0" fillId="2" borderId="1" xfId="0" applyNumberFormat="1" applyFill="1" applyBorder="1"/>
    <xf numFmtId="0" fontId="0" fillId="0" borderId="1" xfId="0" applyFont="1" applyBorder="1" applyAlignment="1">
      <alignment horizontal="left"/>
    </xf>
    <xf numFmtId="0" fontId="0" fillId="2" borderId="0" xfId="0" applyFont="1" applyFill="1" applyBorder="1" applyAlignment="1">
      <alignment horizontal="left"/>
    </xf>
    <xf numFmtId="0" fontId="0" fillId="2" borderId="0" xfId="0" applyFill="1"/>
    <xf numFmtId="164" fontId="0" fillId="2" borderId="0" xfId="3" applyNumberFormat="1" applyFont="1" applyFill="1" applyBorder="1" applyAlignment="1">
      <alignment horizontal="center"/>
    </xf>
    <xf numFmtId="164" fontId="0" fillId="3" borderId="1" xfId="3" applyNumberFormat="1" applyFont="1" applyFill="1" applyBorder="1" applyAlignment="1">
      <alignment horizontal="center"/>
    </xf>
    <xf numFmtId="165" fontId="0" fillId="3" borderId="1" xfId="0" applyNumberFormat="1" applyFill="1" applyBorder="1"/>
    <xf numFmtId="0" fontId="0" fillId="3" borderId="1" xfId="0" applyFill="1" applyBorder="1"/>
    <xf numFmtId="164" fontId="0" fillId="0" borderId="1" xfId="3" applyNumberFormat="1" applyFont="1" applyBorder="1" applyAlignment="1">
      <alignment horizontal="center"/>
    </xf>
    <xf numFmtId="166" fontId="0" fillId="0" borderId="1" xfId="1" applyNumberFormat="1" applyFont="1" applyBorder="1" applyProtection="1">
      <protection locked="0"/>
    </xf>
    <xf numFmtId="0" fontId="0" fillId="0" borderId="1" xfId="0" applyBorder="1" applyAlignment="1" applyProtection="1">
      <alignment horizontal="right"/>
      <protection locked="0"/>
    </xf>
    <xf numFmtId="0" fontId="0" fillId="0" borderId="1" xfId="0" applyBorder="1" applyAlignment="1">
      <alignment horizontal="right"/>
    </xf>
    <xf numFmtId="164" fontId="0" fillId="0" borderId="1" xfId="3" applyNumberFormat="1" applyFont="1" applyBorder="1" applyAlignment="1">
      <alignment horizontal="right"/>
    </xf>
    <xf numFmtId="9" fontId="0" fillId="3" borderId="1" xfId="3" applyFont="1" applyFill="1" applyBorder="1"/>
    <xf numFmtId="165" fontId="0" fillId="3" borderId="1" xfId="2" applyNumberFormat="1" applyFont="1" applyFill="1" applyBorder="1" applyProtection="1">
      <protection locked="0"/>
    </xf>
    <xf numFmtId="164" fontId="0" fillId="3" borderId="1" xfId="3" applyNumberFormat="1" applyFont="1" applyFill="1" applyBorder="1"/>
    <xf numFmtId="0" fontId="0" fillId="2" borderId="0" xfId="0" applyFill="1" applyBorder="1" applyAlignment="1">
      <alignment horizontal="center"/>
    </xf>
    <xf numFmtId="0" fontId="4" fillId="0" borderId="1" xfId="0" applyFont="1" applyBorder="1" applyAlignment="1">
      <alignment horizontal="center"/>
    </xf>
    <xf numFmtId="0" fontId="5" fillId="0" borderId="0" xfId="0" applyFont="1"/>
    <xf numFmtId="0" fontId="6" fillId="0" borderId="0" xfId="0" applyFont="1"/>
    <xf numFmtId="164" fontId="0" fillId="2" borderId="1" xfId="3" applyNumberFormat="1" applyFont="1" applyFill="1" applyBorder="1"/>
    <xf numFmtId="165" fontId="0" fillId="0" borderId="1" xfId="0" applyNumberFormat="1" applyBorder="1"/>
    <xf numFmtId="165" fontId="0" fillId="3" borderId="1" xfId="3" applyNumberFormat="1" applyFont="1" applyFill="1" applyBorder="1"/>
    <xf numFmtId="165" fontId="0" fillId="3" borderId="1" xfId="2" applyNumberFormat="1" applyFont="1" applyFill="1" applyBorder="1"/>
    <xf numFmtId="44" fontId="0" fillId="0" borderId="1" xfId="1" quotePrefix="1" applyNumberFormat="1" applyFont="1" applyBorder="1" applyAlignment="1" applyProtection="1">
      <alignment horizontal="right"/>
      <protection locked="0"/>
    </xf>
    <xf numFmtId="44" fontId="0" fillId="0" borderId="1" xfId="2" applyNumberFormat="1" applyFont="1" applyFill="1" applyBorder="1" applyProtection="1">
      <protection locked="0"/>
    </xf>
    <xf numFmtId="44" fontId="0" fillId="0" borderId="1" xfId="3" applyNumberFormat="1" applyFont="1" applyFill="1" applyBorder="1" applyProtection="1">
      <protection locked="0"/>
    </xf>
    <xf numFmtId="44" fontId="0" fillId="0" borderId="1" xfId="1" applyNumberFormat="1" applyFont="1" applyBorder="1" applyProtection="1">
      <protection locked="0"/>
    </xf>
    <xf numFmtId="0" fontId="0" fillId="0" borderId="0" xfId="0" applyAlignment="1">
      <alignment horizontal="center"/>
    </xf>
    <xf numFmtId="0" fontId="4" fillId="0" borderId="1" xfId="0" applyFont="1" applyBorder="1" applyAlignment="1">
      <alignment horizontal="center" wrapText="1"/>
    </xf>
    <xf numFmtId="0" fontId="5" fillId="4" borderId="0" xfId="0" applyFont="1" applyFill="1"/>
    <xf numFmtId="0" fontId="7" fillId="0" borderId="0" xfId="4" applyAlignment="1">
      <alignment vertical="center"/>
    </xf>
    <xf numFmtId="10" fontId="0" fillId="0" borderId="0" xfId="3" applyNumberFormat="1" applyFont="1"/>
    <xf numFmtId="166" fontId="0" fillId="0" borderId="0" xfId="1" applyNumberFormat="1" applyFont="1"/>
    <xf numFmtId="165" fontId="0" fillId="2" borderId="1" xfId="3" applyNumberFormat="1" applyFont="1" applyFill="1" applyBorder="1"/>
    <xf numFmtId="0" fontId="0" fillId="2" borderId="1" xfId="0" applyFont="1" applyFill="1" applyBorder="1" applyAlignment="1">
      <alignment horizontal="left" wrapText="1"/>
    </xf>
    <xf numFmtId="164" fontId="0" fillId="0" borderId="0" xfId="3" applyNumberFormat="1" applyFont="1" applyFill="1" applyBorder="1" applyAlignment="1">
      <alignment horizontal="center"/>
    </xf>
    <xf numFmtId="165" fontId="0" fillId="0" borderId="0" xfId="0" applyNumberFormat="1" applyFill="1" applyBorder="1"/>
    <xf numFmtId="0" fontId="0" fillId="0" borderId="0" xfId="0" applyFill="1" applyBorder="1"/>
    <xf numFmtId="164" fontId="0" fillId="0" borderId="0" xfId="3" applyNumberFormat="1" applyFont="1" applyBorder="1" applyAlignment="1">
      <alignment horizontal="center"/>
    </xf>
    <xf numFmtId="9" fontId="0" fillId="0" borderId="1" xfId="3" applyFont="1" applyBorder="1" applyAlignment="1">
      <alignment horizontal="center"/>
    </xf>
    <xf numFmtId="164" fontId="8" fillId="0" borderId="0" xfId="3" applyNumberFormat="1" applyFont="1" applyBorder="1" applyAlignment="1">
      <alignment horizontal="left"/>
    </xf>
    <xf numFmtId="166" fontId="0" fillId="6" borderId="1" xfId="1" applyNumberFormat="1" applyFont="1" applyFill="1" applyBorder="1" applyProtection="1"/>
    <xf numFmtId="10" fontId="0" fillId="0" borderId="0" xfId="3" applyNumberFormat="1" applyFont="1" applyAlignment="1">
      <alignment horizontal="center"/>
    </xf>
    <xf numFmtId="166" fontId="0" fillId="0" borderId="0" xfId="1" applyNumberFormat="1" applyFont="1" applyAlignment="1">
      <alignment horizontal="center"/>
    </xf>
    <xf numFmtId="0" fontId="0" fillId="0" borderId="0" xfId="0" applyBorder="1" applyAlignment="1">
      <alignment horizontal="center"/>
    </xf>
    <xf numFmtId="165" fontId="9" fillId="0" borderId="0" xfId="0" applyNumberFormat="1" applyFont="1"/>
    <xf numFmtId="167" fontId="9" fillId="0" borderId="0" xfId="0" applyNumberFormat="1" applyFont="1"/>
    <xf numFmtId="165" fontId="0" fillId="0" borderId="1" xfId="3" applyNumberFormat="1" applyFont="1" applyFill="1" applyBorder="1" applyProtection="1">
      <protection locked="0"/>
    </xf>
    <xf numFmtId="0" fontId="0" fillId="0" borderId="0" xfId="0" applyBorder="1"/>
    <xf numFmtId="0" fontId="0" fillId="0" borderId="0" xfId="0" applyAlignment="1">
      <alignment horizontal="center" vertical="center"/>
    </xf>
    <xf numFmtId="0" fontId="0" fillId="0" borderId="0" xfId="0" applyBorder="1" applyAlignment="1">
      <alignment horizontal="center" vertical="center"/>
    </xf>
    <xf numFmtId="0" fontId="0" fillId="0" borderId="5" xfId="0" applyFill="1" applyBorder="1" applyAlignment="1">
      <alignment horizontal="center" vertical="center" wrapText="1"/>
    </xf>
    <xf numFmtId="0" fontId="4" fillId="0" borderId="1" xfId="0" applyFont="1" applyBorder="1" applyAlignment="1">
      <alignment horizontal="center" vertical="center" wrapText="1"/>
    </xf>
    <xf numFmtId="0" fontId="3" fillId="0" borderId="0" xfId="0" applyFont="1" applyFill="1" applyBorder="1" applyAlignment="1"/>
    <xf numFmtId="0" fontId="5" fillId="2" borderId="0" xfId="0" applyFont="1" applyFill="1" applyAlignment="1">
      <alignment horizontal="center"/>
    </xf>
    <xf numFmtId="0" fontId="10" fillId="0" borderId="0" xfId="5"/>
    <xf numFmtId="0" fontId="10" fillId="2" borderId="0" xfId="5" applyFill="1"/>
    <xf numFmtId="165" fontId="10" fillId="0" borderId="1" xfId="2" applyNumberFormat="1" applyFont="1" applyBorder="1" applyAlignment="1"/>
    <xf numFmtId="0" fontId="12" fillId="0" borderId="1" xfId="6" applyFont="1" applyBorder="1" applyAlignment="1">
      <alignment horizontal="center"/>
    </xf>
    <xf numFmtId="0" fontId="12" fillId="2" borderId="0" xfId="5" applyFont="1" applyFill="1"/>
    <xf numFmtId="166" fontId="12" fillId="2" borderId="0" xfId="5" applyNumberFormat="1" applyFont="1" applyFill="1"/>
    <xf numFmtId="166" fontId="12" fillId="0" borderId="0" xfId="5" applyNumberFormat="1" applyFont="1"/>
    <xf numFmtId="168" fontId="10" fillId="2" borderId="0" xfId="5" applyNumberFormat="1" applyFill="1"/>
    <xf numFmtId="10" fontId="12" fillId="0" borderId="0" xfId="5" applyNumberFormat="1" applyFont="1"/>
    <xf numFmtId="0" fontId="12" fillId="0" borderId="0" xfId="5" applyFont="1" applyAlignment="1">
      <alignment wrapText="1"/>
    </xf>
    <xf numFmtId="44" fontId="10" fillId="2" borderId="0" xfId="2" applyFont="1" applyFill="1" applyBorder="1"/>
    <xf numFmtId="165" fontId="10" fillId="10" borderId="10" xfId="2" applyNumberFormat="1" applyFont="1" applyFill="1" applyBorder="1" applyAlignment="1">
      <alignment horizontal="center" wrapText="1"/>
    </xf>
    <xf numFmtId="165" fontId="10" fillId="10" borderId="11" xfId="2" applyNumberFormat="1" applyFont="1" applyFill="1" applyBorder="1" applyAlignment="1">
      <alignment horizontal="center" wrapText="1"/>
    </xf>
    <xf numFmtId="0" fontId="12" fillId="11" borderId="12" xfId="5" applyFont="1" applyFill="1" applyBorder="1" applyAlignment="1">
      <alignment horizontal="left" wrapText="1" indent="3"/>
    </xf>
    <xf numFmtId="165" fontId="10" fillId="11" borderId="13" xfId="2" applyNumberFormat="1" applyFont="1" applyFill="1" applyBorder="1"/>
    <xf numFmtId="165" fontId="10" fillId="11" borderId="14" xfId="2" applyNumberFormat="1" applyFont="1" applyFill="1" applyBorder="1"/>
    <xf numFmtId="0" fontId="12" fillId="11" borderId="15" xfId="5" applyFont="1" applyFill="1" applyBorder="1" applyAlignment="1">
      <alignment wrapText="1"/>
    </xf>
    <xf numFmtId="165" fontId="10" fillId="11" borderId="16" xfId="2" applyNumberFormat="1" applyFont="1" applyFill="1" applyBorder="1"/>
    <xf numFmtId="165" fontId="10" fillId="11" borderId="0" xfId="2" applyNumberFormat="1" applyFont="1" applyFill="1" applyBorder="1"/>
    <xf numFmtId="44" fontId="12" fillId="11" borderId="17" xfId="2" applyFont="1" applyFill="1" applyBorder="1" applyAlignment="1">
      <alignment horizontal="center" wrapText="1"/>
    </xf>
    <xf numFmtId="44" fontId="12" fillId="11" borderId="18" xfId="2" applyFont="1" applyFill="1" applyBorder="1" applyAlignment="1">
      <alignment horizontal="center" wrapText="1"/>
    </xf>
    <xf numFmtId="0" fontId="10" fillId="11" borderId="19" xfId="5" applyFill="1" applyBorder="1" applyAlignment="1">
      <alignment wrapText="1"/>
    </xf>
    <xf numFmtId="0" fontId="10" fillId="2" borderId="0" xfId="5" applyFill="1" applyAlignment="1">
      <alignment wrapText="1"/>
    </xf>
    <xf numFmtId="9" fontId="10" fillId="2" borderId="0" xfId="3" applyFont="1" applyFill="1" applyBorder="1"/>
    <xf numFmtId="165" fontId="10" fillId="2" borderId="0" xfId="3" applyNumberFormat="1" applyFont="1" applyFill="1" applyBorder="1"/>
    <xf numFmtId="165" fontId="10" fillId="3" borderId="1" xfId="2" applyNumberFormat="1" applyFont="1" applyFill="1" applyBorder="1"/>
    <xf numFmtId="0" fontId="12" fillId="3" borderId="1" xfId="5" applyFont="1" applyFill="1" applyBorder="1" applyAlignment="1">
      <alignment wrapText="1"/>
    </xf>
    <xf numFmtId="165" fontId="10" fillId="0" borderId="1" xfId="3" applyNumberFormat="1" applyFont="1" applyFill="1" applyBorder="1"/>
    <xf numFmtId="0" fontId="12" fillId="0" borderId="1" xfId="5" applyFont="1" applyBorder="1"/>
    <xf numFmtId="0" fontId="12" fillId="0" borderId="1" xfId="5" applyFont="1" applyBorder="1" applyAlignment="1">
      <alignment horizontal="center" wrapText="1"/>
    </xf>
    <xf numFmtId="0" fontId="12" fillId="0" borderId="4" xfId="5" applyFont="1" applyBorder="1" applyAlignment="1">
      <alignment horizontal="center" wrapText="1"/>
    </xf>
    <xf numFmtId="10" fontId="10" fillId="2" borderId="0" xfId="3" applyNumberFormat="1" applyFont="1" applyFill="1" applyBorder="1"/>
    <xf numFmtId="44" fontId="10" fillId="0" borderId="1" xfId="2" applyFont="1" applyBorder="1"/>
    <xf numFmtId="0" fontId="12" fillId="2" borderId="0" xfId="5" applyFont="1" applyFill="1" applyAlignment="1">
      <alignment wrapText="1"/>
    </xf>
    <xf numFmtId="165" fontId="10" fillId="3" borderId="1" xfId="3" applyNumberFormat="1" applyFont="1" applyFill="1" applyBorder="1"/>
    <xf numFmtId="165" fontId="13" fillId="3" borderId="1" xfId="3" applyNumberFormat="1" applyFont="1" applyFill="1" applyBorder="1"/>
    <xf numFmtId="164" fontId="13" fillId="3" borderId="1" xfId="3" applyNumberFormat="1" applyFont="1" applyFill="1" applyBorder="1"/>
    <xf numFmtId="165" fontId="10" fillId="0" borderId="1" xfId="3" applyNumberFormat="1" applyFont="1" applyBorder="1"/>
    <xf numFmtId="164" fontId="10" fillId="0" borderId="1" xfId="3" applyNumberFormat="1" applyFont="1" applyFill="1" applyBorder="1"/>
    <xf numFmtId="9" fontId="10" fillId="0" borderId="0" xfId="3" applyFont="1"/>
    <xf numFmtId="44" fontId="12" fillId="0" borderId="1" xfId="3" applyNumberFormat="1" applyFont="1" applyFill="1" applyBorder="1" applyAlignment="1">
      <alignment horizontal="center" wrapText="1"/>
    </xf>
    <xf numFmtId="0" fontId="12" fillId="0" borderId="1" xfId="5" applyFont="1" applyBorder="1" applyAlignment="1">
      <alignment horizontal="center" vertical="center" wrapText="1"/>
    </xf>
    <xf numFmtId="9" fontId="13" fillId="3" borderId="1" xfId="3" applyFont="1" applyFill="1" applyBorder="1"/>
    <xf numFmtId="165" fontId="12" fillId="3" borderId="1" xfId="2" applyNumberFormat="1" applyFont="1" applyFill="1" applyBorder="1" applyAlignment="1">
      <alignment wrapText="1"/>
    </xf>
    <xf numFmtId="9" fontId="10" fillId="0" borderId="1" xfId="3" applyFont="1" applyBorder="1"/>
    <xf numFmtId="165" fontId="12" fillId="0" borderId="1" xfId="2" applyNumberFormat="1" applyFont="1" applyBorder="1"/>
    <xf numFmtId="9" fontId="10" fillId="0" borderId="1" xfId="3" applyNumberFormat="1" applyFont="1" applyBorder="1"/>
    <xf numFmtId="0" fontId="10" fillId="0" borderId="0" xfId="5" applyAlignment="1">
      <alignment horizontal="left" wrapText="1"/>
    </xf>
    <xf numFmtId="0" fontId="10" fillId="0" borderId="0" xfId="6"/>
    <xf numFmtId="0" fontId="10" fillId="0" borderId="0" xfId="6" applyFont="1" applyBorder="1" applyAlignment="1">
      <alignment wrapText="1"/>
    </xf>
    <xf numFmtId="0" fontId="10" fillId="0" borderId="0" xfId="5" applyFont="1" applyBorder="1" applyAlignment="1">
      <alignment wrapText="1"/>
    </xf>
    <xf numFmtId="9" fontId="12" fillId="12" borderId="1" xfId="3" applyFont="1" applyFill="1" applyBorder="1"/>
    <xf numFmtId="164" fontId="12" fillId="0" borderId="1" xfId="3" applyNumberFormat="1" applyFont="1" applyBorder="1"/>
    <xf numFmtId="169" fontId="12" fillId="0" borderId="1" xfId="5" applyNumberFormat="1" applyFont="1" applyBorder="1"/>
    <xf numFmtId="169" fontId="12" fillId="12" borderId="1" xfId="5" applyNumberFormat="1" applyFont="1" applyFill="1" applyBorder="1"/>
    <xf numFmtId="168" fontId="10" fillId="2" borderId="0" xfId="5" applyNumberFormat="1" applyFont="1" applyFill="1" applyBorder="1"/>
    <xf numFmtId="169" fontId="10" fillId="5" borderId="1" xfId="2" applyNumberFormat="1" applyFont="1" applyFill="1" applyBorder="1"/>
    <xf numFmtId="9" fontId="10" fillId="5" borderId="1" xfId="3" applyFont="1" applyFill="1" applyBorder="1"/>
    <xf numFmtId="0" fontId="12" fillId="5" borderId="1" xfId="5" applyFont="1" applyFill="1" applyBorder="1"/>
    <xf numFmtId="169" fontId="10" fillId="0" borderId="1" xfId="2" applyNumberFormat="1" applyFont="1" applyBorder="1"/>
    <xf numFmtId="164" fontId="10" fillId="0" borderId="1" xfId="3" applyNumberFormat="1" applyFont="1" applyBorder="1"/>
    <xf numFmtId="0" fontId="10" fillId="0" borderId="1" xfId="5" applyFont="1" applyBorder="1"/>
    <xf numFmtId="0" fontId="10" fillId="0" borderId="1" xfId="5" applyFont="1" applyFill="1" applyBorder="1"/>
    <xf numFmtId="0" fontId="12" fillId="0" borderId="0" xfId="5" applyFont="1"/>
    <xf numFmtId="0" fontId="10" fillId="0" borderId="0" xfId="5" applyFont="1"/>
    <xf numFmtId="0" fontId="0" fillId="4" borderId="0" xfId="0" applyFill="1" applyAlignment="1">
      <alignment horizontal="center"/>
    </xf>
    <xf numFmtId="0" fontId="10" fillId="0" borderId="0" xfId="5" applyFont="1" applyBorder="1" applyAlignment="1"/>
    <xf numFmtId="44" fontId="0" fillId="3" borderId="1" xfId="2" applyFont="1" applyFill="1" applyBorder="1" applyAlignment="1">
      <alignment horizontal="center"/>
    </xf>
    <xf numFmtId="165" fontId="0" fillId="3" borderId="1" xfId="2" applyNumberFormat="1" applyFont="1" applyFill="1" applyBorder="1" applyAlignment="1">
      <alignment horizontal="center"/>
    </xf>
    <xf numFmtId="9" fontId="0" fillId="3" borderId="1" xfId="3" applyFont="1" applyFill="1" applyBorder="1" applyAlignment="1">
      <alignment horizontal="center"/>
    </xf>
    <xf numFmtId="0" fontId="0" fillId="0" borderId="1" xfId="0" applyBorder="1"/>
    <xf numFmtId="165" fontId="0" fillId="0" borderId="1" xfId="2" applyNumberFormat="1" applyFont="1" applyBorder="1" applyAlignment="1">
      <alignment horizontal="center"/>
    </xf>
    <xf numFmtId="0" fontId="0" fillId="0" borderId="1" xfId="0" applyFill="1" applyBorder="1"/>
    <xf numFmtId="0" fontId="8" fillId="14" borderId="1" xfId="0" applyFont="1" applyFill="1" applyBorder="1" applyAlignment="1">
      <alignment wrapText="1"/>
    </xf>
    <xf numFmtId="164" fontId="8" fillId="14" borderId="1" xfId="3" applyNumberFormat="1" applyFont="1" applyFill="1" applyBorder="1" applyAlignment="1">
      <alignment horizontal="center"/>
    </xf>
    <xf numFmtId="9" fontId="8" fillId="14" borderId="1" xfId="3" applyFont="1" applyFill="1" applyBorder="1" applyAlignment="1">
      <alignment horizontal="center" wrapText="1"/>
    </xf>
    <xf numFmtId="44" fontId="8" fillId="14" borderId="1" xfId="2" applyFont="1" applyFill="1" applyBorder="1" applyAlignment="1">
      <alignment horizontal="center"/>
    </xf>
    <xf numFmtId="9" fontId="8" fillId="14" borderId="1" xfId="3" applyFont="1" applyFill="1" applyBorder="1" applyAlignment="1">
      <alignment horizontal="center"/>
    </xf>
    <xf numFmtId="44" fontId="0" fillId="0" borderId="1" xfId="2" applyFont="1" applyBorder="1" applyAlignment="1">
      <alignment horizontal="center" wrapText="1"/>
    </xf>
    <xf numFmtId="44" fontId="0" fillId="0" borderId="1" xfId="2" applyFont="1" applyBorder="1" applyAlignment="1">
      <alignment horizontal="center"/>
    </xf>
    <xf numFmtId="0" fontId="3" fillId="3" borderId="1" xfId="0" applyFont="1" applyFill="1" applyBorder="1" applyAlignment="1">
      <alignment horizontal="center"/>
    </xf>
    <xf numFmtId="0" fontId="3" fillId="3" borderId="1" xfId="0" applyFont="1" applyFill="1" applyBorder="1"/>
    <xf numFmtId="0" fontId="0" fillId="0" borderId="0" xfId="1" applyNumberFormat="1" applyFont="1"/>
    <xf numFmtId="0" fontId="0" fillId="0" borderId="0" xfId="1" applyNumberFormat="1" applyFont="1" applyAlignment="1">
      <alignment horizontal="right"/>
    </xf>
    <xf numFmtId="166" fontId="2" fillId="0" borderId="0" xfId="1" applyNumberFormat="1" applyFont="1"/>
    <xf numFmtId="0" fontId="2" fillId="0" borderId="0" xfId="1" applyNumberFormat="1" applyFont="1"/>
    <xf numFmtId="166" fontId="2" fillId="4" borderId="0" xfId="1" applyNumberFormat="1" applyFont="1" applyFill="1"/>
    <xf numFmtId="0" fontId="2" fillId="4" borderId="0" xfId="1" applyNumberFormat="1" applyFont="1" applyFill="1"/>
    <xf numFmtId="0" fontId="2" fillId="0" borderId="0" xfId="1" applyNumberFormat="1" applyFont="1" applyAlignment="1">
      <alignment horizontal="right"/>
    </xf>
    <xf numFmtId="166" fontId="16" fillId="0" borderId="0" xfId="1" applyNumberFormat="1" applyFont="1"/>
    <xf numFmtId="0" fontId="16" fillId="0" borderId="0" xfId="1" applyNumberFormat="1" applyFont="1"/>
    <xf numFmtId="0" fontId="16" fillId="0" borderId="0" xfId="1" applyNumberFormat="1" applyFont="1" applyAlignment="1">
      <alignment horizontal="right"/>
    </xf>
    <xf numFmtId="166" fontId="16" fillId="0" borderId="0" xfId="1" applyNumberFormat="1" applyFont="1" applyBorder="1"/>
    <xf numFmtId="164" fontId="16" fillId="0" borderId="20" xfId="3" quotePrefix="1" applyNumberFormat="1" applyFont="1" applyBorder="1"/>
    <xf numFmtId="164" fontId="16" fillId="0" borderId="21" xfId="3" quotePrefix="1" applyNumberFormat="1" applyFont="1" applyBorder="1"/>
    <xf numFmtId="0" fontId="16" fillId="0" borderId="12" xfId="1" applyNumberFormat="1" applyFont="1" applyBorder="1" applyAlignment="1">
      <alignment horizontal="right"/>
    </xf>
    <xf numFmtId="0" fontId="16" fillId="0" borderId="22" xfId="1" applyNumberFormat="1" applyFont="1" applyBorder="1" applyAlignment="1">
      <alignment horizontal="right"/>
    </xf>
    <xf numFmtId="166" fontId="17" fillId="0" borderId="0" xfId="1" applyNumberFormat="1" applyFont="1"/>
    <xf numFmtId="164" fontId="17" fillId="0" borderId="0" xfId="3" applyNumberFormat="1" applyFont="1"/>
    <xf numFmtId="164" fontId="16" fillId="0" borderId="2" xfId="3" quotePrefix="1" applyNumberFormat="1" applyFont="1" applyBorder="1"/>
    <xf numFmtId="164" fontId="16" fillId="0" borderId="23" xfId="3" quotePrefix="1" applyNumberFormat="1" applyFont="1" applyBorder="1"/>
    <xf numFmtId="0" fontId="16" fillId="0" borderId="15" xfId="1" applyNumberFormat="1" applyFont="1" applyBorder="1" applyAlignment="1">
      <alignment horizontal="right"/>
    </xf>
    <xf numFmtId="0" fontId="17" fillId="0" borderId="5" xfId="1" applyNumberFormat="1" applyFont="1" applyBorder="1" applyAlignment="1">
      <alignment horizontal="right"/>
    </xf>
    <xf numFmtId="169" fontId="17" fillId="6" borderId="2" xfId="3" quotePrefix="1" applyNumberFormat="1" applyFont="1" applyFill="1" applyBorder="1"/>
    <xf numFmtId="169" fontId="17" fillId="6" borderId="23" xfId="3" quotePrefix="1" applyNumberFormat="1" applyFont="1" applyFill="1" applyBorder="1"/>
    <xf numFmtId="0" fontId="17" fillId="6" borderId="15" xfId="1" applyNumberFormat="1" applyFont="1" applyFill="1" applyBorder="1" applyAlignment="1">
      <alignment horizontal="left"/>
    </xf>
    <xf numFmtId="0" fontId="16" fillId="0" borderId="5" xfId="1" applyNumberFormat="1" applyFont="1" applyBorder="1" applyAlignment="1">
      <alignment horizontal="right"/>
    </xf>
    <xf numFmtId="169" fontId="17" fillId="0" borderId="2" xfId="2" quotePrefix="1" applyNumberFormat="1" applyFont="1" applyBorder="1"/>
    <xf numFmtId="169" fontId="17" fillId="0" borderId="23" xfId="2" quotePrefix="1" applyNumberFormat="1" applyFont="1" applyBorder="1"/>
    <xf numFmtId="0" fontId="17" fillId="0" borderId="15" xfId="1" applyNumberFormat="1" applyFont="1" applyBorder="1"/>
    <xf numFmtId="169" fontId="17" fillId="15" borderId="24" xfId="2" quotePrefix="1" applyNumberFormat="1" applyFont="1" applyFill="1" applyBorder="1"/>
    <xf numFmtId="0" fontId="17" fillId="15" borderId="25" xfId="1" applyNumberFormat="1" applyFont="1" applyFill="1" applyBorder="1" applyAlignment="1">
      <alignment horizontal="left"/>
    </xf>
    <xf numFmtId="166" fontId="17" fillId="2" borderId="0" xfId="1" applyNumberFormat="1" applyFont="1" applyFill="1"/>
    <xf numFmtId="169" fontId="16" fillId="0" borderId="2" xfId="1" applyNumberFormat="1" applyFont="1" applyBorder="1"/>
    <xf numFmtId="169" fontId="17" fillId="2" borderId="23" xfId="2" applyNumberFormat="1" applyFont="1" applyFill="1" applyBorder="1"/>
    <xf numFmtId="0" fontId="17" fillId="2" borderId="15" xfId="1" applyNumberFormat="1" applyFont="1" applyFill="1" applyBorder="1"/>
    <xf numFmtId="0" fontId="17" fillId="2" borderId="5" xfId="1" applyNumberFormat="1" applyFont="1" applyFill="1" applyBorder="1" applyAlignment="1">
      <alignment horizontal="right"/>
    </xf>
    <xf numFmtId="169" fontId="16" fillId="16" borderId="2" xfId="2" quotePrefix="1" applyNumberFormat="1" applyFont="1" applyFill="1" applyBorder="1"/>
    <xf numFmtId="169" fontId="17" fillId="16" borderId="2" xfId="2" quotePrefix="1" applyNumberFormat="1" applyFont="1" applyFill="1" applyBorder="1"/>
    <xf numFmtId="0" fontId="17" fillId="2" borderId="26" xfId="1" applyNumberFormat="1" applyFont="1" applyFill="1" applyBorder="1"/>
    <xf numFmtId="169" fontId="17" fillId="15" borderId="23" xfId="2" quotePrefix="1" applyNumberFormat="1" applyFont="1" applyFill="1" applyBorder="1"/>
    <xf numFmtId="0" fontId="17" fillId="15" borderId="15" xfId="1" applyNumberFormat="1" applyFont="1" applyFill="1" applyBorder="1" applyAlignment="1">
      <alignment horizontal="left"/>
    </xf>
    <xf numFmtId="169" fontId="16" fillId="0" borderId="23" xfId="1" applyNumberFormat="1" applyFont="1" applyBorder="1"/>
    <xf numFmtId="0" fontId="16" fillId="0" borderId="15" xfId="1" applyNumberFormat="1" applyFont="1" applyBorder="1"/>
    <xf numFmtId="169" fontId="17" fillId="0" borderId="23" xfId="2" quotePrefix="1" applyNumberFormat="1" applyFont="1" applyFill="1" applyBorder="1"/>
    <xf numFmtId="0" fontId="17" fillId="0" borderId="15" xfId="1" applyNumberFormat="1" applyFont="1" applyFill="1" applyBorder="1" applyAlignment="1">
      <alignment horizontal="left"/>
    </xf>
    <xf numFmtId="169" fontId="16" fillId="0" borderId="23" xfId="2" quotePrefix="1" applyNumberFormat="1" applyFont="1" applyFill="1" applyBorder="1"/>
    <xf numFmtId="49" fontId="16" fillId="0" borderId="15" xfId="1" applyNumberFormat="1" applyFont="1" applyBorder="1" applyAlignment="1">
      <alignment horizontal="right"/>
    </xf>
    <xf numFmtId="49" fontId="16" fillId="0" borderId="15" xfId="1" applyNumberFormat="1" applyFont="1" applyFill="1" applyBorder="1" applyAlignment="1">
      <alignment horizontal="right"/>
    </xf>
    <xf numFmtId="0" fontId="16" fillId="0" borderId="15" xfId="1" applyNumberFormat="1" applyFont="1" applyFill="1" applyBorder="1" applyAlignment="1">
      <alignment horizontal="right"/>
    </xf>
    <xf numFmtId="166" fontId="16" fillId="0" borderId="0" xfId="1" applyNumberFormat="1" applyFont="1" applyFill="1"/>
    <xf numFmtId="164" fontId="17" fillId="0" borderId="0" xfId="3" applyNumberFormat="1" applyFont="1" applyFill="1"/>
    <xf numFmtId="169" fontId="16" fillId="11" borderId="2" xfId="1" applyNumberFormat="1" applyFont="1" applyFill="1" applyBorder="1"/>
    <xf numFmtId="169" fontId="16" fillId="11" borderId="23" xfId="1" applyNumberFormat="1" applyFont="1" applyFill="1" applyBorder="1"/>
    <xf numFmtId="0" fontId="17" fillId="11" borderId="15" xfId="1" applyNumberFormat="1" applyFont="1" applyFill="1" applyBorder="1"/>
    <xf numFmtId="0" fontId="16" fillId="0" borderId="5" xfId="1" applyNumberFormat="1" applyFont="1" applyFill="1" applyBorder="1" applyAlignment="1">
      <alignment horizontal="right"/>
    </xf>
    <xf numFmtId="169" fontId="17" fillId="10" borderId="23" xfId="2" quotePrefix="1" applyNumberFormat="1" applyFont="1" applyFill="1" applyBorder="1"/>
    <xf numFmtId="0" fontId="17" fillId="10" borderId="15" xfId="1" applyNumberFormat="1" applyFont="1" applyFill="1" applyBorder="1"/>
    <xf numFmtId="164" fontId="16" fillId="0" borderId="0" xfId="3" applyNumberFormat="1" applyFont="1" applyFill="1"/>
    <xf numFmtId="169" fontId="16" fillId="0" borderId="2" xfId="2" quotePrefix="1" applyNumberFormat="1" applyFont="1" applyFill="1" applyBorder="1"/>
    <xf numFmtId="49" fontId="16" fillId="0" borderId="15" xfId="1" quotePrefix="1" applyNumberFormat="1" applyFont="1" applyFill="1" applyBorder="1" applyAlignment="1">
      <alignment horizontal="right"/>
    </xf>
    <xf numFmtId="49" fontId="17" fillId="0" borderId="15" xfId="1" quotePrefix="1" applyNumberFormat="1" applyFont="1" applyFill="1" applyBorder="1" applyAlignment="1">
      <alignment horizontal="right"/>
    </xf>
    <xf numFmtId="0" fontId="16" fillId="0" borderId="15" xfId="1" quotePrefix="1" applyNumberFormat="1" applyFont="1" applyFill="1" applyBorder="1" applyAlignment="1">
      <alignment horizontal="right"/>
    </xf>
    <xf numFmtId="169" fontId="17" fillId="15" borderId="23" xfId="1" applyNumberFormat="1" applyFont="1" applyFill="1" applyBorder="1"/>
    <xf numFmtId="0" fontId="17" fillId="15" borderId="15" xfId="1" applyNumberFormat="1" applyFont="1" applyFill="1" applyBorder="1"/>
    <xf numFmtId="169" fontId="17" fillId="0" borderId="2" xfId="2" quotePrefix="1" applyNumberFormat="1" applyFont="1" applyFill="1" applyBorder="1"/>
    <xf numFmtId="0" fontId="17" fillId="0" borderId="15" xfId="1" applyNumberFormat="1" applyFont="1" applyFill="1" applyBorder="1"/>
    <xf numFmtId="49" fontId="17" fillId="0" borderId="15" xfId="1" quotePrefix="1" applyNumberFormat="1" applyFont="1" applyFill="1" applyBorder="1"/>
    <xf numFmtId="164" fontId="16" fillId="0" borderId="0" xfId="3" applyNumberFormat="1" applyFont="1"/>
    <xf numFmtId="169" fontId="16" fillId="0" borderId="23" xfId="2" quotePrefix="1" applyNumberFormat="1" applyFont="1" applyBorder="1"/>
    <xf numFmtId="49" fontId="16" fillId="0" borderId="15" xfId="1" quotePrefix="1" applyNumberFormat="1" applyFont="1" applyBorder="1" applyAlignment="1">
      <alignment horizontal="right"/>
    </xf>
    <xf numFmtId="0" fontId="16" fillId="0" borderId="15" xfId="1" quotePrefix="1" applyNumberFormat="1" applyFont="1" applyBorder="1" applyAlignment="1">
      <alignment horizontal="right"/>
    </xf>
    <xf numFmtId="169" fontId="17" fillId="10" borderId="2" xfId="2" quotePrefix="1" applyNumberFormat="1" applyFont="1" applyFill="1" applyBorder="1"/>
    <xf numFmtId="49" fontId="17" fillId="10" borderId="15" xfId="1" quotePrefix="1" applyNumberFormat="1" applyFont="1" applyFill="1" applyBorder="1"/>
    <xf numFmtId="166" fontId="16" fillId="15" borderId="2" xfId="1" applyNumberFormat="1" applyFont="1" applyFill="1" applyBorder="1"/>
    <xf numFmtId="166" fontId="16" fillId="15" borderId="23" xfId="1" applyNumberFormat="1" applyFont="1" applyFill="1" applyBorder="1"/>
    <xf numFmtId="166" fontId="18" fillId="0" borderId="0" xfId="1" applyNumberFormat="1" applyFont="1" applyAlignment="1">
      <alignment horizontal="center" vertical="center"/>
    </xf>
    <xf numFmtId="166" fontId="18" fillId="0" borderId="0" xfId="1" applyNumberFormat="1" applyFont="1" applyAlignment="1">
      <alignment horizontal="center" vertical="center" wrapText="1"/>
    </xf>
    <xf numFmtId="166" fontId="18" fillId="17" borderId="1" xfId="1" applyNumberFormat="1" applyFont="1" applyFill="1" applyBorder="1" applyAlignment="1">
      <alignment horizontal="center" vertical="center" wrapText="1"/>
    </xf>
    <xf numFmtId="0" fontId="18" fillId="18" borderId="27" xfId="1" applyNumberFormat="1" applyFont="1" applyFill="1" applyBorder="1" applyAlignment="1">
      <alignment horizontal="center" vertical="center"/>
    </xf>
    <xf numFmtId="0" fontId="18" fillId="0" borderId="9" xfId="1" applyNumberFormat="1" applyFont="1" applyBorder="1" applyAlignment="1">
      <alignment horizontal="center" vertical="center"/>
    </xf>
    <xf numFmtId="166" fontId="19" fillId="0" borderId="0" xfId="1" applyNumberFormat="1" applyFont="1"/>
    <xf numFmtId="166" fontId="19" fillId="0" borderId="0" xfId="1" applyNumberFormat="1" applyFont="1" applyBorder="1"/>
    <xf numFmtId="0" fontId="19" fillId="0" borderId="0" xfId="1" applyNumberFormat="1" applyFont="1" applyBorder="1"/>
    <xf numFmtId="0" fontId="19" fillId="0" borderId="15" xfId="1" applyNumberFormat="1" applyFont="1" applyBorder="1"/>
    <xf numFmtId="0" fontId="19" fillId="0" borderId="0" xfId="1" applyNumberFormat="1" applyFont="1" applyAlignment="1">
      <alignment horizontal="right"/>
    </xf>
    <xf numFmtId="166" fontId="20" fillId="0" borderId="0" xfId="1" applyNumberFormat="1" applyFont="1" applyFill="1"/>
    <xf numFmtId="0" fontId="20" fillId="0" borderId="0" xfId="1" applyNumberFormat="1" applyFont="1" applyFill="1" applyBorder="1" applyAlignment="1">
      <alignment horizontal="center"/>
    </xf>
    <xf numFmtId="0" fontId="20" fillId="0" borderId="15" xfId="1" applyNumberFormat="1" applyFont="1" applyFill="1" applyBorder="1" applyAlignment="1">
      <alignment horizontal="center"/>
    </xf>
    <xf numFmtId="0" fontId="20" fillId="0" borderId="0" xfId="1" applyNumberFormat="1" applyFont="1" applyFill="1" applyAlignment="1">
      <alignment horizontal="right"/>
    </xf>
    <xf numFmtId="0" fontId="17" fillId="11" borderId="6" xfId="1" applyNumberFormat="1" applyFont="1" applyFill="1" applyBorder="1"/>
    <xf numFmtId="0" fontId="17" fillId="11" borderId="3" xfId="1" applyNumberFormat="1" applyFont="1" applyFill="1" applyBorder="1"/>
    <xf numFmtId="0" fontId="17" fillId="11" borderId="28" xfId="1" applyNumberFormat="1" applyFont="1" applyFill="1" applyBorder="1"/>
    <xf numFmtId="0" fontId="17" fillId="0" borderId="0" xfId="1" applyNumberFormat="1" applyFont="1" applyAlignment="1">
      <alignment horizontal="right"/>
    </xf>
    <xf numFmtId="166" fontId="16" fillId="0" borderId="14" xfId="1" applyNumberFormat="1" applyFont="1" applyBorder="1"/>
    <xf numFmtId="0" fontId="17" fillId="0" borderId="14" xfId="1" applyNumberFormat="1" applyFont="1" applyBorder="1"/>
    <xf numFmtId="0" fontId="17" fillId="0" borderId="29" xfId="1" applyNumberFormat="1" applyFont="1" applyBorder="1"/>
    <xf numFmtId="0" fontId="6" fillId="2" borderId="0" xfId="5" applyFont="1" applyFill="1" applyAlignment="1">
      <alignment horizontal="center"/>
    </xf>
    <xf numFmtId="0" fontId="17" fillId="0" borderId="0" xfId="5" applyFont="1" applyAlignment="1"/>
    <xf numFmtId="0" fontId="3" fillId="0" borderId="0" xfId="1" applyNumberFormat="1" applyFont="1" applyAlignment="1">
      <alignment horizontal="center" wrapText="1"/>
    </xf>
    <xf numFmtId="0" fontId="3" fillId="0" borderId="0" xfId="1" applyNumberFormat="1" applyFont="1" applyAlignment="1">
      <alignment horizontal="right"/>
    </xf>
    <xf numFmtId="0" fontId="1" fillId="0" borderId="0" xfId="5" applyFont="1"/>
    <xf numFmtId="0" fontId="0" fillId="0" borderId="0" xfId="5" applyFont="1"/>
    <xf numFmtId="0" fontId="7" fillId="0" borderId="0" xfId="7" applyFont="1" applyAlignment="1">
      <alignment horizontal="left"/>
    </xf>
    <xf numFmtId="0" fontId="23" fillId="0" borderId="0" xfId="5" applyFont="1" applyAlignment="1">
      <alignment horizontal="left"/>
    </xf>
    <xf numFmtId="0" fontId="23" fillId="0" borderId="0" xfId="5" applyFont="1"/>
    <xf numFmtId="169" fontId="23" fillId="0" borderId="30" xfId="5" applyNumberFormat="1" applyFont="1" applyBorder="1"/>
    <xf numFmtId="3" fontId="23" fillId="0" borderId="30" xfId="5" applyNumberFormat="1" applyFont="1" applyBorder="1"/>
    <xf numFmtId="0" fontId="23" fillId="19" borderId="30" xfId="5" applyFont="1" applyFill="1" applyBorder="1"/>
    <xf numFmtId="0" fontId="23" fillId="0" borderId="31" xfId="5" applyFont="1" applyBorder="1"/>
    <xf numFmtId="169" fontId="23" fillId="0" borderId="27" xfId="5" applyNumberFormat="1" applyFont="1" applyBorder="1"/>
    <xf numFmtId="0" fontId="23" fillId="0" borderId="30" xfId="5" applyFont="1" applyBorder="1"/>
    <xf numFmtId="0" fontId="23" fillId="0" borderId="32" xfId="5" applyFont="1" applyBorder="1" applyAlignment="1">
      <alignment vertical="top"/>
    </xf>
    <xf numFmtId="0" fontId="23" fillId="0" borderId="33" xfId="5" applyFont="1" applyBorder="1" applyAlignment="1">
      <alignment vertical="top"/>
    </xf>
    <xf numFmtId="0" fontId="23" fillId="0" borderId="34" xfId="5" applyFont="1" applyBorder="1"/>
    <xf numFmtId="0" fontId="23" fillId="0" borderId="7" xfId="5" applyFont="1" applyBorder="1" applyAlignment="1">
      <alignment horizontal="left" vertical="top" wrapText="1"/>
    </xf>
    <xf numFmtId="0" fontId="23" fillId="0" borderId="35" xfId="5" applyFont="1" applyBorder="1" applyAlignment="1">
      <alignment horizontal="left" vertical="top" wrapText="1"/>
    </xf>
    <xf numFmtId="0" fontId="23" fillId="0" borderId="36" xfId="5" applyFont="1" applyBorder="1" applyAlignment="1">
      <alignment horizontal="center" vertical="center" wrapText="1"/>
    </xf>
    <xf numFmtId="0" fontId="10" fillId="0" borderId="0" xfId="5" applyFill="1"/>
    <xf numFmtId="0" fontId="1" fillId="0" borderId="0" xfId="5" applyFont="1" applyFill="1"/>
    <xf numFmtId="0" fontId="25" fillId="0" borderId="0" xfId="0" applyFont="1"/>
    <xf numFmtId="165" fontId="25" fillId="0" borderId="0" xfId="0" applyNumberFormat="1" applyFont="1"/>
    <xf numFmtId="6" fontId="25" fillId="0" borderId="0" xfId="0" applyNumberFormat="1" applyFont="1"/>
    <xf numFmtId="6" fontId="1" fillId="0" borderId="6" xfId="0" applyNumberFormat="1" applyFont="1" applyBorder="1"/>
    <xf numFmtId="0" fontId="1" fillId="0" borderId="3" xfId="0" applyFont="1" applyBorder="1"/>
    <xf numFmtId="38" fontId="1" fillId="0" borderId="3" xfId="2" applyNumberFormat="1" applyFont="1" applyBorder="1"/>
    <xf numFmtId="6" fontId="1" fillId="0" borderId="3" xfId="0" applyNumberFormat="1" applyFont="1" applyBorder="1"/>
    <xf numFmtId="5" fontId="1" fillId="0" borderId="1" xfId="0" applyNumberFormat="1" applyFont="1" applyBorder="1"/>
    <xf numFmtId="0" fontId="1" fillId="0" borderId="4" xfId="0" applyFont="1" applyBorder="1"/>
    <xf numFmtId="0" fontId="26" fillId="0" borderId="0" xfId="0" applyFont="1"/>
    <xf numFmtId="44" fontId="1" fillId="0" borderId="37" xfId="2" applyFont="1" applyBorder="1"/>
    <xf numFmtId="44" fontId="1" fillId="0" borderId="38" xfId="2" applyFont="1" applyBorder="1"/>
    <xf numFmtId="44" fontId="1" fillId="0" borderId="39" xfId="2" applyFont="1" applyBorder="1"/>
    <xf numFmtId="165" fontId="1" fillId="0" borderId="37" xfId="2" applyNumberFormat="1" applyFont="1" applyBorder="1"/>
    <xf numFmtId="165" fontId="1" fillId="0" borderId="38" xfId="2" applyNumberFormat="1" applyFont="1" applyBorder="1"/>
    <xf numFmtId="165" fontId="1" fillId="0" borderId="39" xfId="2" applyNumberFormat="1" applyFont="1" applyBorder="1"/>
    <xf numFmtId="165" fontId="1" fillId="0" borderId="24" xfId="2" applyNumberFormat="1" applyFont="1" applyBorder="1"/>
    <xf numFmtId="0" fontId="3" fillId="0" borderId="39" xfId="0" applyFont="1" applyBorder="1" applyAlignment="1">
      <alignment horizontal="left" indent="3"/>
    </xf>
    <xf numFmtId="166" fontId="1" fillId="0" borderId="32" xfId="1" applyNumberFormat="1" applyFont="1" applyBorder="1"/>
    <xf numFmtId="166" fontId="1" fillId="0" borderId="14" xfId="1" applyNumberFormat="1" applyFont="1" applyBorder="1"/>
    <xf numFmtId="166" fontId="1" fillId="0" borderId="22" xfId="1" applyNumberFormat="1" applyFont="1" applyBorder="1"/>
    <xf numFmtId="165" fontId="1" fillId="0" borderId="23" xfId="0" applyNumberFormat="1" applyFont="1" applyBorder="1"/>
    <xf numFmtId="0" fontId="1" fillId="0" borderId="22" xfId="0" applyFont="1" applyBorder="1"/>
    <xf numFmtId="166" fontId="1" fillId="0" borderId="2" xfId="1" applyNumberFormat="1" applyFont="1" applyBorder="1"/>
    <xf numFmtId="166" fontId="1" fillId="0" borderId="0" xfId="1" applyNumberFormat="1" applyFont="1"/>
    <xf numFmtId="166" fontId="1" fillId="0" borderId="0" xfId="1" applyNumberFormat="1" applyFont="1" applyBorder="1"/>
    <xf numFmtId="166" fontId="1" fillId="0" borderId="5" xfId="1" applyNumberFormat="1" applyFont="1" applyBorder="1"/>
    <xf numFmtId="0" fontId="1" fillId="0" borderId="5" xfId="0" applyFont="1" applyBorder="1"/>
    <xf numFmtId="0" fontId="26" fillId="0" borderId="0" xfId="0" applyFont="1" applyAlignment="1">
      <alignment horizontal="center"/>
    </xf>
    <xf numFmtId="0" fontId="3" fillId="0" borderId="40" xfId="0" applyFont="1" applyBorder="1" applyAlignment="1">
      <alignment horizontal="center" vertical="center"/>
    </xf>
    <xf numFmtId="0" fontId="3" fillId="0" borderId="7" xfId="0" applyFont="1" applyBorder="1" applyAlignment="1">
      <alignment horizontal="center"/>
    </xf>
    <xf numFmtId="0" fontId="3" fillId="0" borderId="8" xfId="0" applyFont="1" applyBorder="1" applyAlignment="1">
      <alignment horizontal="center"/>
    </xf>
    <xf numFmtId="0" fontId="3" fillId="0" borderId="9" xfId="0" applyFont="1" applyBorder="1" applyAlignment="1">
      <alignment horizontal="center" vertical="center"/>
    </xf>
    <xf numFmtId="0" fontId="3" fillId="0" borderId="41" xfId="0" applyFont="1" applyBorder="1" applyAlignment="1">
      <alignment horizontal="center" vertical="center"/>
    </xf>
    <xf numFmtId="0" fontId="10" fillId="0" borderId="0" xfId="5" applyFill="1" applyBorder="1"/>
    <xf numFmtId="0" fontId="10" fillId="0" borderId="0" xfId="5" applyFont="1" applyFill="1" applyBorder="1"/>
    <xf numFmtId="0" fontId="3" fillId="0" borderId="0" xfId="5" applyFont="1" applyFill="1" applyBorder="1" applyAlignment="1">
      <alignment horizontal="center"/>
    </xf>
    <xf numFmtId="0" fontId="6" fillId="0" borderId="0" xfId="5" applyFont="1" applyFill="1" applyAlignment="1">
      <alignment horizontal="center"/>
    </xf>
    <xf numFmtId="0" fontId="15" fillId="0" borderId="0" xfId="5" applyFont="1" applyFill="1" applyBorder="1" applyAlignment="1">
      <alignment horizontal="center"/>
    </xf>
    <xf numFmtId="0" fontId="0" fillId="0" borderId="0" xfId="0" applyFont="1"/>
    <xf numFmtId="0" fontId="0" fillId="0" borderId="0" xfId="0" applyFont="1" applyBorder="1"/>
    <xf numFmtId="0" fontId="23" fillId="8" borderId="0" xfId="0" applyFont="1" applyFill="1" applyAlignment="1">
      <alignment horizontal="left" vertical="center"/>
    </xf>
    <xf numFmtId="0" fontId="23" fillId="0" borderId="0" xfId="0" applyFont="1" applyAlignment="1">
      <alignment vertical="center"/>
    </xf>
    <xf numFmtId="0" fontId="23" fillId="0" borderId="0" xfId="0" applyFont="1" applyBorder="1" applyAlignment="1">
      <alignment vertical="center"/>
    </xf>
    <xf numFmtId="0" fontId="23" fillId="13" borderId="0" xfId="0" applyFont="1" applyFill="1" applyAlignment="1">
      <alignment horizontal="left" vertical="center"/>
    </xf>
    <xf numFmtId="0" fontId="6" fillId="0" borderId="0" xfId="0" applyFont="1" applyAlignment="1">
      <alignment horizontal="center"/>
    </xf>
    <xf numFmtId="0" fontId="0" fillId="0" borderId="0" xfId="0" applyFont="1" applyAlignment="1">
      <alignment horizontal="center"/>
    </xf>
    <xf numFmtId="0" fontId="0" fillId="0" borderId="0" xfId="0" applyFont="1" applyAlignment="1">
      <alignment horizontal="left" vertical="center" wrapText="1"/>
    </xf>
    <xf numFmtId="0" fontId="0" fillId="2" borderId="2" xfId="0" applyFill="1" applyBorder="1" applyAlignment="1">
      <alignment horizontal="center" vertical="center" wrapText="1"/>
    </xf>
    <xf numFmtId="0" fontId="3" fillId="0" borderId="0" xfId="0" applyFont="1" applyAlignment="1">
      <alignment horizontal="center"/>
    </xf>
    <xf numFmtId="0" fontId="11" fillId="8" borderId="4" xfId="5" applyFont="1" applyFill="1" applyBorder="1" applyAlignment="1">
      <alignment horizontal="center"/>
    </xf>
    <xf numFmtId="0" fontId="11" fillId="8" borderId="3" xfId="5" applyFont="1" applyFill="1" applyBorder="1" applyAlignment="1">
      <alignment horizontal="center"/>
    </xf>
    <xf numFmtId="0" fontId="11" fillId="7" borderId="4" xfId="5" applyFont="1" applyFill="1" applyBorder="1" applyAlignment="1">
      <alignment horizontal="center"/>
    </xf>
    <xf numFmtId="0" fontId="11" fillId="7" borderId="3" xfId="5" applyFont="1" applyFill="1" applyBorder="1" applyAlignment="1">
      <alignment horizontal="center"/>
    </xf>
    <xf numFmtId="0" fontId="6" fillId="5" borderId="4" xfId="0" applyFont="1" applyFill="1" applyBorder="1" applyAlignment="1">
      <alignment horizontal="center"/>
    </xf>
    <xf numFmtId="0" fontId="6" fillId="5" borderId="3" xfId="0" applyFont="1" applyFill="1" applyBorder="1" applyAlignment="1">
      <alignment horizontal="center"/>
    </xf>
    <xf numFmtId="0" fontId="0" fillId="2" borderId="2" xfId="0" applyFill="1" applyBorder="1" applyAlignment="1">
      <alignment horizontal="center" wrapText="1"/>
    </xf>
    <xf numFmtId="0" fontId="10" fillId="0" borderId="4" xfId="6" applyBorder="1" applyAlignment="1">
      <alignment horizontal="left"/>
    </xf>
    <xf numFmtId="0" fontId="10" fillId="0" borderId="3" xfId="6" applyBorder="1" applyAlignment="1">
      <alignment horizontal="left"/>
    </xf>
    <xf numFmtId="0" fontId="10" fillId="0" borderId="6" xfId="6" applyBorder="1" applyAlignment="1">
      <alignment horizontal="left"/>
    </xf>
    <xf numFmtId="0" fontId="12" fillId="6" borderId="4" xfId="5" applyFont="1" applyFill="1" applyBorder="1" applyAlignment="1">
      <alignment horizontal="center"/>
    </xf>
    <xf numFmtId="0" fontId="12" fillId="6" borderId="3" xfId="5" applyFont="1" applyFill="1" applyBorder="1" applyAlignment="1">
      <alignment horizontal="center"/>
    </xf>
    <xf numFmtId="0" fontId="12" fillId="6" borderId="6" xfId="5" applyFont="1" applyFill="1" applyBorder="1" applyAlignment="1">
      <alignment horizontal="center"/>
    </xf>
    <xf numFmtId="0" fontId="10" fillId="9" borderId="4" xfId="5" applyFill="1" applyBorder="1" applyAlignment="1">
      <alignment horizontal="left"/>
    </xf>
    <xf numFmtId="0" fontId="10" fillId="9" borderId="3" xfId="5" applyFill="1" applyBorder="1" applyAlignment="1">
      <alignment horizontal="left"/>
    </xf>
    <xf numFmtId="0" fontId="10" fillId="9" borderId="6" xfId="5" applyFill="1" applyBorder="1" applyAlignment="1">
      <alignment horizontal="left"/>
    </xf>
    <xf numFmtId="0" fontId="12" fillId="0" borderId="9" xfId="6" applyFont="1" applyBorder="1" applyAlignment="1">
      <alignment horizontal="left"/>
    </xf>
    <xf numFmtId="0" fontId="12" fillId="0" borderId="8" xfId="6" applyFont="1" applyBorder="1" applyAlignment="1">
      <alignment horizontal="left"/>
    </xf>
    <xf numFmtId="0" fontId="12" fillId="0" borderId="7" xfId="6" applyFont="1" applyBorder="1" applyAlignment="1">
      <alignment horizontal="left"/>
    </xf>
    <xf numFmtId="0" fontId="10" fillId="9" borderId="4" xfId="5" applyFill="1" applyBorder="1" applyAlignment="1">
      <alignment horizontal="left" vertical="center" wrapText="1"/>
    </xf>
    <xf numFmtId="0" fontId="10" fillId="9" borderId="3" xfId="5" applyFill="1" applyBorder="1" applyAlignment="1">
      <alignment horizontal="left" vertical="center" wrapText="1"/>
    </xf>
    <xf numFmtId="0" fontId="10" fillId="9" borderId="6" xfId="5" applyFill="1" applyBorder="1" applyAlignment="1">
      <alignment horizontal="left" vertical="center" wrapText="1"/>
    </xf>
    <xf numFmtId="0" fontId="12" fillId="0" borderId="4" xfId="5" applyFont="1" applyBorder="1" applyAlignment="1">
      <alignment horizontal="center" wrapText="1"/>
    </xf>
    <xf numFmtId="0" fontId="12" fillId="0" borderId="6" xfId="5" applyFont="1" applyBorder="1" applyAlignment="1">
      <alignment horizontal="center" wrapText="1"/>
    </xf>
    <xf numFmtId="0" fontId="15" fillId="8" borderId="4" xfId="5" applyFont="1" applyFill="1" applyBorder="1" applyAlignment="1">
      <alignment horizontal="center"/>
    </xf>
    <xf numFmtId="0" fontId="15" fillId="8" borderId="3" xfId="5" applyFont="1" applyFill="1" applyBorder="1" applyAlignment="1">
      <alignment horizontal="center"/>
    </xf>
    <xf numFmtId="0" fontId="15" fillId="8" borderId="6" xfId="5" applyFont="1" applyFill="1" applyBorder="1" applyAlignment="1">
      <alignment horizontal="center"/>
    </xf>
    <xf numFmtId="0" fontId="15" fillId="6" borderId="4" xfId="5" applyFont="1" applyFill="1" applyBorder="1" applyAlignment="1">
      <alignment horizontal="center"/>
    </xf>
    <xf numFmtId="0" fontId="15" fillId="6" borderId="3" xfId="5" applyFont="1" applyFill="1" applyBorder="1" applyAlignment="1">
      <alignment horizontal="center"/>
    </xf>
    <xf numFmtId="0" fontId="15" fillId="6" borderId="6" xfId="5" applyFont="1" applyFill="1" applyBorder="1" applyAlignment="1">
      <alignment horizontal="center"/>
    </xf>
    <xf numFmtId="0" fontId="14" fillId="0" borderId="0" xfId="5" applyFont="1" applyAlignment="1">
      <alignment horizontal="left" wrapText="1"/>
    </xf>
    <xf numFmtId="0" fontId="12" fillId="0" borderId="4" xfId="5" applyFont="1" applyBorder="1" applyAlignment="1">
      <alignment horizontal="center" vertical="center" wrapText="1"/>
    </xf>
    <xf numFmtId="0" fontId="12" fillId="0" borderId="6" xfId="5" applyFont="1" applyBorder="1" applyAlignment="1">
      <alignment horizontal="center" vertical="center" wrapText="1"/>
    </xf>
    <xf numFmtId="0" fontId="10" fillId="0" borderId="0" xfId="6" applyAlignment="1">
      <alignment horizontal="left" wrapText="1"/>
    </xf>
    <xf numFmtId="0" fontId="12" fillId="0" borderId="0" xfId="5" applyFont="1" applyAlignment="1">
      <alignment horizontal="center"/>
    </xf>
    <xf numFmtId="0" fontId="11" fillId="13" borderId="4" xfId="5" applyFont="1" applyFill="1" applyBorder="1" applyAlignment="1">
      <alignment horizontal="center"/>
    </xf>
    <xf numFmtId="0" fontId="11" fillId="13" borderId="3" xfId="5" applyFont="1" applyFill="1" applyBorder="1" applyAlignment="1">
      <alignment horizontal="center"/>
    </xf>
    <xf numFmtId="0" fontId="11" fillId="13" borderId="6" xfId="5" applyFont="1" applyFill="1" applyBorder="1" applyAlignment="1">
      <alignment horizontal="center"/>
    </xf>
    <xf numFmtId="0" fontId="15" fillId="7" borderId="4" xfId="5" applyFont="1" applyFill="1" applyBorder="1" applyAlignment="1">
      <alignment horizontal="center"/>
    </xf>
    <xf numFmtId="0" fontId="15" fillId="7" borderId="3" xfId="5" applyFont="1" applyFill="1" applyBorder="1" applyAlignment="1">
      <alignment horizontal="center"/>
    </xf>
    <xf numFmtId="0" fontId="15" fillId="7" borderId="6" xfId="5" applyFont="1" applyFill="1" applyBorder="1" applyAlignment="1">
      <alignment horizontal="center"/>
    </xf>
    <xf numFmtId="0" fontId="10" fillId="0" borderId="0" xfId="5" applyFont="1" applyAlignment="1">
      <alignment vertical="center" wrapText="1"/>
    </xf>
    <xf numFmtId="0" fontId="12" fillId="3" borderId="1" xfId="5" applyFont="1" applyFill="1" applyBorder="1" applyAlignment="1">
      <alignment horizontal="center"/>
    </xf>
    <xf numFmtId="0" fontId="12" fillId="3" borderId="1" xfId="5" applyFont="1" applyFill="1" applyBorder="1" applyAlignment="1">
      <alignment horizontal="center" wrapText="1"/>
    </xf>
    <xf numFmtId="0" fontId="0" fillId="4" borderId="0" xfId="0" applyFill="1" applyAlignment="1">
      <alignment horizontal="center"/>
    </xf>
    <xf numFmtId="0" fontId="5" fillId="8" borderId="4" xfId="0" applyFont="1" applyFill="1" applyBorder="1" applyAlignment="1">
      <alignment horizontal="center"/>
    </xf>
    <xf numFmtId="0" fontId="5" fillId="8" borderId="3" xfId="0" applyFont="1" applyFill="1" applyBorder="1" applyAlignment="1">
      <alignment horizontal="center"/>
    </xf>
    <xf numFmtId="0" fontId="5" fillId="8" borderId="6" xfId="0" applyFont="1" applyFill="1" applyBorder="1" applyAlignment="1">
      <alignment horizontal="center"/>
    </xf>
    <xf numFmtId="0" fontId="0" fillId="0" borderId="14" xfId="0" applyBorder="1" applyAlignment="1">
      <alignment horizontal="center" vertical="center" wrapText="1"/>
    </xf>
    <xf numFmtId="0" fontId="3" fillId="3" borderId="4" xfId="0" applyFont="1" applyFill="1" applyBorder="1" applyAlignment="1">
      <alignment horizontal="center"/>
    </xf>
    <xf numFmtId="0" fontId="3" fillId="3" borderId="3" xfId="0" applyFont="1" applyFill="1" applyBorder="1" applyAlignment="1">
      <alignment horizontal="center"/>
    </xf>
    <xf numFmtId="0" fontId="3" fillId="3" borderId="6" xfId="0" applyFont="1" applyFill="1" applyBorder="1" applyAlignment="1">
      <alignment horizontal="center"/>
    </xf>
    <xf numFmtId="0" fontId="17" fillId="0" borderId="0" xfId="5" applyFont="1" applyAlignment="1">
      <alignment horizontal="center"/>
    </xf>
    <xf numFmtId="0" fontId="17" fillId="8" borderId="4" xfId="5" applyFont="1" applyFill="1" applyBorder="1" applyAlignment="1">
      <alignment horizontal="center"/>
    </xf>
    <xf numFmtId="0" fontId="17" fillId="8" borderId="3" xfId="5" applyFont="1" applyFill="1" applyBorder="1" applyAlignment="1">
      <alignment horizontal="center"/>
    </xf>
    <xf numFmtId="0" fontId="17" fillId="8" borderId="6" xfId="5" applyFont="1" applyFill="1" applyBorder="1" applyAlignment="1">
      <alignment horizontal="center"/>
    </xf>
    <xf numFmtId="0" fontId="21" fillId="7" borderId="4" xfId="5" applyFont="1" applyFill="1" applyBorder="1" applyAlignment="1">
      <alignment horizontal="center"/>
    </xf>
    <xf numFmtId="0" fontId="21" fillId="7" borderId="3" xfId="5" applyFont="1" applyFill="1" applyBorder="1" applyAlignment="1">
      <alignment horizontal="center"/>
    </xf>
    <xf numFmtId="0" fontId="21" fillId="7" borderId="6" xfId="5" applyFont="1" applyFill="1" applyBorder="1" applyAlignment="1">
      <alignment horizontal="center"/>
    </xf>
    <xf numFmtId="0" fontId="17" fillId="11" borderId="4" xfId="1" applyNumberFormat="1" applyFont="1" applyFill="1" applyBorder="1" applyAlignment="1">
      <alignment horizontal="center"/>
    </xf>
    <xf numFmtId="0" fontId="17" fillId="11" borderId="3" xfId="1" applyNumberFormat="1" applyFont="1" applyFill="1" applyBorder="1" applyAlignment="1">
      <alignment horizontal="center"/>
    </xf>
    <xf numFmtId="0" fontId="17" fillId="11" borderId="6" xfId="1" applyNumberFormat="1" applyFont="1" applyFill="1" applyBorder="1" applyAlignment="1">
      <alignment horizontal="center"/>
    </xf>
    <xf numFmtId="0" fontId="20" fillId="0" borderId="15" xfId="1" applyNumberFormat="1" applyFont="1" applyFill="1" applyBorder="1" applyAlignment="1">
      <alignment horizontal="center"/>
    </xf>
    <xf numFmtId="0" fontId="20" fillId="0" borderId="0" xfId="1" applyNumberFormat="1" applyFont="1" applyFill="1" applyBorder="1" applyAlignment="1">
      <alignment horizontal="center"/>
    </xf>
    <xf numFmtId="0" fontId="24" fillId="0" borderId="0" xfId="5" applyFont="1" applyAlignment="1">
      <alignment horizontal="center"/>
    </xf>
    <xf numFmtId="0" fontId="6" fillId="8" borderId="4" xfId="5" applyFont="1" applyFill="1" applyBorder="1" applyAlignment="1">
      <alignment horizontal="center"/>
    </xf>
    <xf numFmtId="0" fontId="6" fillId="8" borderId="3" xfId="5" applyFont="1" applyFill="1" applyBorder="1" applyAlignment="1">
      <alignment horizontal="center"/>
    </xf>
    <xf numFmtId="0" fontId="6" fillId="8" borderId="6" xfId="5" applyFont="1" applyFill="1" applyBorder="1" applyAlignment="1">
      <alignment horizontal="center"/>
    </xf>
    <xf numFmtId="0" fontId="23" fillId="0" borderId="0" xfId="5" applyFont="1" applyAlignment="1">
      <alignment horizontal="left" wrapText="1"/>
    </xf>
    <xf numFmtId="0" fontId="27" fillId="4" borderId="0" xfId="5" applyFont="1" applyFill="1" applyAlignment="1">
      <alignment horizontal="center" vertical="top" wrapText="1"/>
    </xf>
    <xf numFmtId="0" fontId="3" fillId="0" borderId="9" xfId="0" applyFont="1" applyBorder="1" applyAlignment="1">
      <alignment horizontal="center" vertical="center"/>
    </xf>
    <xf numFmtId="0" fontId="3" fillId="0" borderId="22" xfId="0" applyFont="1" applyBorder="1" applyAlignment="1">
      <alignment horizontal="center" vertical="center"/>
    </xf>
    <xf numFmtId="0" fontId="3" fillId="0" borderId="4" xfId="0" applyFont="1" applyBorder="1" applyAlignment="1">
      <alignment horizontal="center"/>
    </xf>
    <xf numFmtId="0" fontId="3" fillId="0" borderId="3" xfId="0" applyFont="1" applyBorder="1" applyAlignment="1">
      <alignment horizontal="center"/>
    </xf>
    <xf numFmtId="0" fontId="3" fillId="0" borderId="6" xfId="0" applyFont="1" applyBorder="1" applyAlignment="1">
      <alignment horizontal="center"/>
    </xf>
  </cellXfs>
  <cellStyles count="8">
    <cellStyle name="Comma" xfId="1" builtinId="3"/>
    <cellStyle name="Currency" xfId="2" builtinId="4"/>
    <cellStyle name="Hyperlink" xfId="4" builtinId="8"/>
    <cellStyle name="Hyperlink 2" xfId="7" xr:uid="{00000000-0005-0000-0000-000003000000}"/>
    <cellStyle name="Normal" xfId="0" builtinId="0"/>
    <cellStyle name="Normal 2" xfId="5" xr:uid="{00000000-0005-0000-0000-000005000000}"/>
    <cellStyle name="Normal 2 2" xfId="6" xr:uid="{00000000-0005-0000-0000-000006000000}"/>
    <cellStyle name="Percent" xfId="3" builtinId="5"/>
  </cellStyles>
  <dxfs count="5">
    <dxf>
      <font>
        <color auto="1"/>
      </font>
    </dxf>
    <dxf>
      <font>
        <color auto="1"/>
      </font>
    </dxf>
    <dxf>
      <font>
        <color auto="1"/>
      </font>
    </dxf>
    <dxf>
      <font>
        <color auto="1"/>
      </font>
    </dxf>
    <dxf>
      <font>
        <color auto="1"/>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3" Type="http://schemas.openxmlformats.org/officeDocument/2006/relationships/worksheet" Target="worksheets/sheet3.xml"/><Relationship Id="rId21" Type="http://schemas.openxmlformats.org/officeDocument/2006/relationships/externalLink" Target="externalLinks/externalLink1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7.xml"/><Relationship Id="rId23" Type="http://schemas.openxmlformats.org/officeDocument/2006/relationships/styles" Target="styles.xml"/><Relationship Id="rId10" Type="http://schemas.openxmlformats.org/officeDocument/2006/relationships/externalLink" Target="externalLinks/externalLink2.xml"/><Relationship Id="rId19"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15"/>
  <sheetViews>
    <sheetView workbookViewId="0">
      <selection sqref="A1:B1"/>
    </sheetView>
  </sheetViews>
  <sheetFormatPr defaultRowHeight="15" x14ac:dyDescent="0.25"/>
  <cols>
    <col min="1" max="1" width="16.28515625" customWidth="1"/>
    <col min="2" max="2" width="66.7109375" style="302" customWidth="1"/>
    <col min="3" max="3" width="17.42578125" customWidth="1"/>
  </cols>
  <sheetData>
    <row r="1" spans="1:3" ht="18.75" x14ac:dyDescent="0.3">
      <c r="A1" s="308" t="s">
        <v>245</v>
      </c>
      <c r="B1" s="308"/>
    </row>
    <row r="2" spans="1:3" x14ac:dyDescent="0.25">
      <c r="A2" s="309" t="s">
        <v>246</v>
      </c>
      <c r="B2" s="309"/>
    </row>
    <row r="3" spans="1:3" ht="166.9" customHeight="1" x14ac:dyDescent="0.25">
      <c r="A3" s="310" t="s">
        <v>247</v>
      </c>
      <c r="B3" s="310"/>
    </row>
    <row r="4" spans="1:3" x14ac:dyDescent="0.25">
      <c r="B4" s="303"/>
    </row>
    <row r="5" spans="1:3" ht="15.75" x14ac:dyDescent="0.25">
      <c r="A5" s="304" t="s">
        <v>188</v>
      </c>
      <c r="B5" s="305" t="s">
        <v>244</v>
      </c>
      <c r="C5" s="306"/>
    </row>
    <row r="6" spans="1:3" ht="15.75" x14ac:dyDescent="0.25">
      <c r="A6" s="304" t="s">
        <v>188</v>
      </c>
      <c r="B6" s="306" t="s">
        <v>243</v>
      </c>
      <c r="C6" s="306"/>
    </row>
    <row r="7" spans="1:3" ht="15.75" x14ac:dyDescent="0.25">
      <c r="A7" s="307" t="s">
        <v>138</v>
      </c>
      <c r="B7" s="306" t="s">
        <v>242</v>
      </c>
      <c r="C7" s="306"/>
    </row>
    <row r="8" spans="1:3" ht="15.75" x14ac:dyDescent="0.25">
      <c r="A8" s="304" t="s">
        <v>188</v>
      </c>
      <c r="B8" s="305" t="s">
        <v>241</v>
      </c>
      <c r="C8" s="306"/>
    </row>
    <row r="9" spans="1:3" ht="15.75" x14ac:dyDescent="0.25">
      <c r="A9" s="304" t="s">
        <v>188</v>
      </c>
      <c r="B9" s="305" t="s">
        <v>240</v>
      </c>
      <c r="C9" s="306"/>
    </row>
    <row r="10" spans="1:3" ht="15.75" x14ac:dyDescent="0.25">
      <c r="A10" s="304" t="s">
        <v>188</v>
      </c>
      <c r="B10" s="305" t="s">
        <v>239</v>
      </c>
      <c r="C10" s="306"/>
    </row>
    <row r="11" spans="1:3" ht="15.75" x14ac:dyDescent="0.25">
      <c r="A11" s="304" t="s">
        <v>188</v>
      </c>
      <c r="B11" s="305" t="s">
        <v>238</v>
      </c>
      <c r="C11" s="306"/>
    </row>
    <row r="12" spans="1:3" ht="15.75" x14ac:dyDescent="0.25">
      <c r="A12" s="304" t="s">
        <v>188</v>
      </c>
      <c r="B12" s="306" t="s">
        <v>248</v>
      </c>
      <c r="C12" s="306"/>
    </row>
    <row r="13" spans="1:3" x14ac:dyDescent="0.25">
      <c r="C13" s="56"/>
    </row>
    <row r="14" spans="1:3" x14ac:dyDescent="0.25">
      <c r="C14" s="56"/>
    </row>
    <row r="15" spans="1:3" x14ac:dyDescent="0.25">
      <c r="C15" s="56"/>
    </row>
  </sheetData>
  <mergeCells count="3">
    <mergeCell ref="A1:B1"/>
    <mergeCell ref="A2:B2"/>
    <mergeCell ref="A3:B3"/>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59999389629810485"/>
  </sheetPr>
  <dimension ref="A2:W118"/>
  <sheetViews>
    <sheetView showGridLines="0" zoomScale="130" zoomScaleNormal="130" zoomScaleSheetLayoutView="80" workbookViewId="0">
      <selection activeCell="B7" sqref="B7"/>
    </sheetView>
  </sheetViews>
  <sheetFormatPr defaultRowHeight="15" x14ac:dyDescent="0.25"/>
  <cols>
    <col min="1" max="1" width="14.42578125" customWidth="1"/>
    <col min="2" max="2" width="58.140625" customWidth="1"/>
    <col min="3" max="5" width="16.42578125" customWidth="1"/>
    <col min="6" max="8" width="18.28515625" customWidth="1"/>
    <col min="9" max="12" width="5.7109375" customWidth="1"/>
    <col min="13" max="13" width="36" customWidth="1"/>
    <col min="19" max="19" width="15.28515625" bestFit="1" customWidth="1"/>
    <col min="20" max="20" width="10.28515625" bestFit="1" customWidth="1"/>
  </cols>
  <sheetData>
    <row r="2" spans="1:12" x14ac:dyDescent="0.25">
      <c r="B2" s="312" t="s">
        <v>65</v>
      </c>
      <c r="C2" s="312"/>
      <c r="D2" s="312"/>
      <c r="E2" s="312"/>
      <c r="F2" s="312"/>
      <c r="G2" s="312"/>
      <c r="H2" s="312"/>
      <c r="I2" s="312"/>
      <c r="J2" s="312"/>
      <c r="K2" s="312"/>
      <c r="L2" s="312"/>
    </row>
    <row r="3" spans="1:12" ht="21" x14ac:dyDescent="0.35">
      <c r="B3" s="313" t="s">
        <v>64</v>
      </c>
      <c r="C3" s="314"/>
      <c r="D3" s="314"/>
      <c r="E3" s="314"/>
      <c r="F3" s="314"/>
      <c r="G3" s="314"/>
      <c r="H3" s="314"/>
      <c r="I3" s="314"/>
      <c r="J3" s="314"/>
      <c r="K3" s="314"/>
      <c r="L3" s="314"/>
    </row>
    <row r="4" spans="1:12" ht="21" x14ac:dyDescent="0.35">
      <c r="B4" s="315" t="s">
        <v>63</v>
      </c>
      <c r="C4" s="316"/>
      <c r="D4" s="316"/>
      <c r="E4" s="316"/>
      <c r="F4" s="316"/>
      <c r="G4" s="316"/>
      <c r="H4" s="316"/>
      <c r="I4" s="316"/>
      <c r="J4" s="316"/>
      <c r="K4" s="316"/>
      <c r="L4" s="316"/>
    </row>
    <row r="6" spans="1:12" ht="18.75" x14ac:dyDescent="0.3">
      <c r="B6" s="317" t="s">
        <v>62</v>
      </c>
      <c r="C6" s="318"/>
      <c r="D6" s="318"/>
      <c r="E6" s="318"/>
      <c r="F6" s="318"/>
      <c r="G6" s="318"/>
      <c r="H6" s="318"/>
      <c r="I6" s="318"/>
      <c r="J6" s="318"/>
      <c r="K6" s="318"/>
      <c r="L6" s="318"/>
    </row>
    <row r="7" spans="1:12" s="10" customFormat="1" ht="18.75" x14ac:dyDescent="0.3">
      <c r="B7" s="62"/>
      <c r="C7" s="62"/>
      <c r="D7" s="62"/>
      <c r="E7" s="62"/>
      <c r="F7" s="62"/>
      <c r="G7" s="62"/>
      <c r="H7" s="62"/>
      <c r="I7" s="62"/>
      <c r="J7" s="62"/>
      <c r="K7" s="62"/>
      <c r="L7" s="62"/>
    </row>
    <row r="8" spans="1:12" ht="18.75" x14ac:dyDescent="0.3">
      <c r="B8" s="26" t="s">
        <v>61</v>
      </c>
      <c r="C8" s="25"/>
    </row>
    <row r="9" spans="1:12" ht="22.15" customHeight="1" x14ac:dyDescent="0.3">
      <c r="B9" s="25"/>
      <c r="C9" s="25"/>
      <c r="E9" s="61"/>
      <c r="F9" s="61"/>
      <c r="G9" s="61"/>
      <c r="H9" s="61"/>
      <c r="I9" s="61"/>
      <c r="K9" s="56"/>
    </row>
    <row r="10" spans="1:12" s="57" customFormat="1" ht="30" x14ac:dyDescent="0.25">
      <c r="B10" s="60" t="s">
        <v>41</v>
      </c>
      <c r="C10" s="60" t="s">
        <v>40</v>
      </c>
      <c r="D10" s="60" t="s">
        <v>39</v>
      </c>
      <c r="E10" s="60" t="s">
        <v>38</v>
      </c>
      <c r="F10" s="60" t="s">
        <v>37</v>
      </c>
      <c r="G10" s="60" t="s">
        <v>36</v>
      </c>
      <c r="H10" s="60" t="s">
        <v>35</v>
      </c>
      <c r="I10" s="59"/>
      <c r="J10" s="58"/>
    </row>
    <row r="11" spans="1:12" x14ac:dyDescent="0.25">
      <c r="B11" s="22" t="s">
        <v>60</v>
      </c>
      <c r="C11" s="21">
        <f t="shared" ref="C11:C22" si="0">SUM(D11:H11)</f>
        <v>1415656432.9785123</v>
      </c>
      <c r="D11" s="21">
        <v>396411216.73750049</v>
      </c>
      <c r="E11" s="21">
        <v>128983247.09101897</v>
      </c>
      <c r="F11" s="21">
        <v>828960735.84517157</v>
      </c>
      <c r="G11" s="21">
        <v>50086950.304821149</v>
      </c>
      <c r="H11" s="21">
        <v>11214283</v>
      </c>
      <c r="J11" s="56"/>
    </row>
    <row r="12" spans="1:12" ht="14.45" customHeight="1" x14ac:dyDescent="0.25">
      <c r="A12" s="319"/>
      <c r="B12" s="19" t="s">
        <v>34</v>
      </c>
      <c r="C12" s="21">
        <f t="shared" si="0"/>
        <v>42618584.798626065</v>
      </c>
      <c r="D12" s="55">
        <v>4221551.3826479912</v>
      </c>
      <c r="E12" s="55">
        <v>-321.15266618132591</v>
      </c>
      <c r="F12" s="55">
        <v>39519902.765981376</v>
      </c>
      <c r="G12" s="55">
        <v>-1122548.1973371208</v>
      </c>
      <c r="H12" s="55"/>
      <c r="L12" s="40"/>
    </row>
    <row r="13" spans="1:12" x14ac:dyDescent="0.25">
      <c r="A13" s="319"/>
      <c r="B13" s="19" t="s">
        <v>33</v>
      </c>
      <c r="C13" s="21">
        <f t="shared" si="0"/>
        <v>0</v>
      </c>
      <c r="D13" s="55"/>
      <c r="E13" s="55"/>
      <c r="F13" s="55"/>
      <c r="G13" s="55"/>
      <c r="H13" s="55">
        <v>0</v>
      </c>
      <c r="L13" s="40"/>
    </row>
    <row r="14" spans="1:12" x14ac:dyDescent="0.25">
      <c r="A14" s="319"/>
      <c r="B14" s="19" t="s">
        <v>32</v>
      </c>
      <c r="C14" s="21">
        <f t="shared" si="0"/>
        <v>-6619566.9558348414</v>
      </c>
      <c r="D14" s="55">
        <v>-1923261.6080936638</v>
      </c>
      <c r="E14" s="55">
        <v>-643079.34505129885</v>
      </c>
      <c r="F14" s="55">
        <v>-3529648.16477302</v>
      </c>
      <c r="G14" s="55">
        <v>-523577.83791685861</v>
      </c>
      <c r="H14" s="55"/>
      <c r="L14" s="40"/>
    </row>
    <row r="15" spans="1:12" x14ac:dyDescent="0.25">
      <c r="A15" s="319"/>
      <c r="B15" s="19" t="s">
        <v>31</v>
      </c>
      <c r="C15" s="21">
        <f t="shared" si="0"/>
        <v>0</v>
      </c>
      <c r="D15" s="55"/>
      <c r="E15" s="55"/>
      <c r="F15" s="55"/>
      <c r="G15" s="55"/>
      <c r="H15" s="55"/>
      <c r="L15" s="40"/>
    </row>
    <row r="16" spans="1:12" x14ac:dyDescent="0.25">
      <c r="A16" s="319"/>
      <c r="B16" s="18" t="s">
        <v>30</v>
      </c>
      <c r="C16" s="21">
        <f t="shared" si="0"/>
        <v>-4508032</v>
      </c>
      <c r="D16" s="55">
        <v>-1272415.8486975979</v>
      </c>
      <c r="E16" s="55">
        <v>-414015.34791526775</v>
      </c>
      <c r="F16" s="55">
        <v>-2067589.6943161634</v>
      </c>
      <c r="G16" s="55">
        <v>-754011.10907097068</v>
      </c>
      <c r="H16" s="55"/>
      <c r="L16" s="40"/>
    </row>
    <row r="17" spans="1:20" x14ac:dyDescent="0.25">
      <c r="A17" s="319"/>
      <c r="B17" s="18" t="s">
        <v>29</v>
      </c>
      <c r="C17" s="21">
        <f t="shared" si="0"/>
        <v>0</v>
      </c>
      <c r="D17" s="55"/>
      <c r="E17" s="55"/>
      <c r="F17" s="55"/>
      <c r="G17" s="55"/>
      <c r="H17" s="55"/>
      <c r="L17" s="40"/>
    </row>
    <row r="18" spans="1:20" x14ac:dyDescent="0.25">
      <c r="A18" s="319"/>
      <c r="B18" s="18" t="s">
        <v>28</v>
      </c>
      <c r="C18" s="21">
        <f t="shared" si="0"/>
        <v>-22193817.165668264</v>
      </c>
      <c r="D18" s="55">
        <v>10185096.643488292</v>
      </c>
      <c r="E18" s="55">
        <v>13227482.496679669</v>
      </c>
      <c r="F18" s="55">
        <v>-26894414.710579641</v>
      </c>
      <c r="G18" s="55">
        <v>-18711981.595256582</v>
      </c>
      <c r="H18" s="55"/>
      <c r="L18" s="40"/>
    </row>
    <row r="19" spans="1:20" x14ac:dyDescent="0.25">
      <c r="A19" s="319"/>
      <c r="B19" s="18" t="s">
        <v>27</v>
      </c>
      <c r="C19" s="21">
        <f t="shared" si="0"/>
        <v>-3074038.953078324</v>
      </c>
      <c r="D19" s="55">
        <v>1151708.392228791</v>
      </c>
      <c r="E19" s="55">
        <v>-2754989.6536467373</v>
      </c>
      <c r="F19" s="55">
        <v>-14438379.700539047</v>
      </c>
      <c r="G19" s="55">
        <v>12967622.008878669</v>
      </c>
      <c r="H19" s="55"/>
      <c r="L19" s="40"/>
    </row>
    <row r="20" spans="1:20" x14ac:dyDescent="0.25">
      <c r="B20" s="17" t="s">
        <v>26</v>
      </c>
      <c r="C20" s="21">
        <f t="shared" si="0"/>
        <v>72212165.097106859</v>
      </c>
      <c r="D20" s="55">
        <v>27646063.329597402</v>
      </c>
      <c r="E20" s="55">
        <v>24232605.319614086</v>
      </c>
      <c r="F20" s="55">
        <v>29236084.333031945</v>
      </c>
      <c r="G20" s="55">
        <v>-8902587.8851365689</v>
      </c>
      <c r="H20" s="55"/>
      <c r="M20" s="39"/>
    </row>
    <row r="21" spans="1:20" x14ac:dyDescent="0.25">
      <c r="B21" s="17" t="s">
        <v>59</v>
      </c>
      <c r="C21" s="21">
        <f t="shared" si="0"/>
        <v>6502199.9999999991</v>
      </c>
      <c r="D21" s="33">
        <v>1835280.3022253437</v>
      </c>
      <c r="E21" s="32">
        <v>597158.71475949022</v>
      </c>
      <c r="F21" s="31">
        <v>2982206.3619740405</v>
      </c>
      <c r="G21" s="31">
        <v>1087554.6210411249</v>
      </c>
      <c r="H21" s="31"/>
      <c r="M21" s="39"/>
    </row>
    <row r="22" spans="1:20" x14ac:dyDescent="0.25">
      <c r="B22" s="17" t="s">
        <v>25</v>
      </c>
      <c r="C22" s="21">
        <f t="shared" si="0"/>
        <v>0</v>
      </c>
      <c r="D22" s="33"/>
      <c r="E22" s="32"/>
      <c r="F22" s="31"/>
      <c r="G22" s="31"/>
      <c r="H22" s="31"/>
      <c r="M22" s="39"/>
    </row>
    <row r="23" spans="1:20" x14ac:dyDescent="0.25">
      <c r="B23" s="14" t="s">
        <v>4</v>
      </c>
      <c r="C23" s="30">
        <f t="shared" ref="C23:H23" si="1">SUM(C11:C22)</f>
        <v>1500593927.7996638</v>
      </c>
      <c r="D23" s="29">
        <f t="shared" si="1"/>
        <v>438255239.33089703</v>
      </c>
      <c r="E23" s="29">
        <f t="shared" si="1"/>
        <v>163228088.12279275</v>
      </c>
      <c r="F23" s="29">
        <f t="shared" si="1"/>
        <v>853768897.03595102</v>
      </c>
      <c r="G23" s="29">
        <f t="shared" si="1"/>
        <v>34127420.310022846</v>
      </c>
      <c r="H23" s="29">
        <f t="shared" si="1"/>
        <v>11214283</v>
      </c>
      <c r="M23" s="39"/>
    </row>
    <row r="24" spans="1:20" x14ac:dyDescent="0.25">
      <c r="C24" s="54"/>
      <c r="D24" s="53"/>
      <c r="E24" s="53"/>
      <c r="F24" s="53"/>
      <c r="G24" s="53"/>
      <c r="H24" s="53"/>
      <c r="M24" s="39"/>
    </row>
    <row r="25" spans="1:20" x14ac:dyDescent="0.25">
      <c r="B25" s="8" t="s">
        <v>51</v>
      </c>
      <c r="C25" s="7">
        <f t="shared" ref="C25:H25" si="2">+C23-C11</f>
        <v>84937494.821151495</v>
      </c>
      <c r="D25" s="28">
        <f t="shared" si="2"/>
        <v>41844022.593396544</v>
      </c>
      <c r="E25" s="28">
        <f t="shared" si="2"/>
        <v>34244841.031773776</v>
      </c>
      <c r="F25" s="28">
        <f t="shared" si="2"/>
        <v>24808161.190779448</v>
      </c>
      <c r="G25" s="28">
        <f t="shared" si="2"/>
        <v>-15959529.994798303</v>
      </c>
      <c r="H25" s="28">
        <f t="shared" si="2"/>
        <v>0</v>
      </c>
      <c r="M25" s="39"/>
    </row>
    <row r="26" spans="1:20" x14ac:dyDescent="0.25">
      <c r="B26" s="3" t="s">
        <v>50</v>
      </c>
      <c r="C26" s="27">
        <f t="shared" ref="C26:H26" si="3">(C23-C11)/C11</f>
        <v>5.9998664112622821E-2</v>
      </c>
      <c r="D26" s="27">
        <f t="shared" si="3"/>
        <v>0.1055571104616478</v>
      </c>
      <c r="E26" s="27">
        <f t="shared" si="3"/>
        <v>0.26549836357901879</v>
      </c>
      <c r="F26" s="27">
        <f t="shared" si="3"/>
        <v>2.9926822970072459E-2</v>
      </c>
      <c r="G26" s="27">
        <f t="shared" si="3"/>
        <v>-0.31863648909888032</v>
      </c>
      <c r="H26" s="27">
        <f t="shared" si="3"/>
        <v>0</v>
      </c>
      <c r="M26" s="39"/>
    </row>
    <row r="27" spans="1:20" x14ac:dyDescent="0.25">
      <c r="B27" s="9"/>
      <c r="C27" s="5"/>
      <c r="D27" s="5"/>
      <c r="E27" s="5"/>
      <c r="F27" s="5"/>
      <c r="G27" s="5"/>
      <c r="H27" s="5"/>
      <c r="M27" s="39"/>
    </row>
    <row r="28" spans="1:20" x14ac:dyDescent="0.25">
      <c r="B28" s="8" t="s">
        <v>49</v>
      </c>
      <c r="C28" s="7">
        <f>'5. Vaccine Clinics and Testing'!D23</f>
        <v>6502200</v>
      </c>
      <c r="D28" s="5"/>
      <c r="E28" s="5"/>
      <c r="F28" s="5"/>
      <c r="G28" s="5"/>
      <c r="H28" s="5"/>
      <c r="M28" s="39"/>
    </row>
    <row r="29" spans="1:20" ht="30" x14ac:dyDescent="0.25">
      <c r="B29" s="42" t="s">
        <v>48</v>
      </c>
      <c r="C29" s="41">
        <f>C23-C28</f>
        <v>1494091727.7996638</v>
      </c>
      <c r="D29" s="1"/>
      <c r="E29" s="1"/>
      <c r="K29" s="39"/>
      <c r="L29" s="39"/>
      <c r="S29" s="40"/>
      <c r="T29" s="39"/>
    </row>
    <row r="30" spans="1:20" x14ac:dyDescent="0.25">
      <c r="B30" s="9"/>
      <c r="C30" s="5"/>
      <c r="D30" s="1"/>
      <c r="E30" s="1"/>
      <c r="K30" s="39"/>
      <c r="L30" s="39"/>
      <c r="S30" s="40"/>
      <c r="T30" s="39"/>
    </row>
    <row r="31" spans="1:20" x14ac:dyDescent="0.25">
      <c r="B31" s="8" t="s">
        <v>47</v>
      </c>
      <c r="C31" s="7">
        <f>C29-C11</f>
        <v>78435294.821151495</v>
      </c>
      <c r="D31" s="1"/>
      <c r="E31" s="1"/>
      <c r="M31" s="39"/>
    </row>
    <row r="32" spans="1:20" x14ac:dyDescent="0.25">
      <c r="B32" s="3" t="s">
        <v>46</v>
      </c>
      <c r="C32" s="27">
        <f>(C31)/C11</f>
        <v>5.5405600535523465E-2</v>
      </c>
      <c r="D32" s="1"/>
      <c r="E32" s="1"/>
      <c r="M32" s="39"/>
    </row>
    <row r="33" spans="2:20" x14ac:dyDescent="0.25">
      <c r="B33" s="9"/>
      <c r="C33" s="5"/>
      <c r="D33" s="5"/>
      <c r="E33" s="5"/>
      <c r="F33" s="5"/>
      <c r="G33" s="5"/>
      <c r="H33" s="5"/>
      <c r="M33" s="39"/>
    </row>
    <row r="34" spans="2:20" ht="28.15" customHeight="1" x14ac:dyDescent="0.3">
      <c r="B34" s="26" t="s">
        <v>58</v>
      </c>
      <c r="C34" s="25"/>
      <c r="D34" s="1"/>
      <c r="E34" s="1"/>
      <c r="S34" s="40"/>
      <c r="T34" s="39"/>
    </row>
    <row r="35" spans="2:20" ht="18.75" x14ac:dyDescent="0.3">
      <c r="B35" s="26"/>
      <c r="C35" s="25"/>
      <c r="D35" s="1"/>
      <c r="E35" s="1"/>
      <c r="S35" s="40"/>
      <c r="T35" s="39"/>
    </row>
    <row r="36" spans="2:20" s="35" customFormat="1" x14ac:dyDescent="0.25">
      <c r="B36" s="24" t="s">
        <v>23</v>
      </c>
      <c r="C36" s="24" t="s">
        <v>22</v>
      </c>
      <c r="D36" s="24" t="s">
        <v>21</v>
      </c>
      <c r="E36" s="52"/>
      <c r="S36" s="51"/>
      <c r="T36" s="50"/>
    </row>
    <row r="37" spans="2:20" x14ac:dyDescent="0.25">
      <c r="B37" s="22" t="s">
        <v>57</v>
      </c>
      <c r="C37" s="21">
        <v>1561665470.0796821</v>
      </c>
      <c r="D37" s="20"/>
      <c r="E37" s="5"/>
      <c r="S37" s="40"/>
      <c r="T37" s="39"/>
    </row>
    <row r="38" spans="2:20" x14ac:dyDescent="0.25">
      <c r="B38" s="19" t="s">
        <v>56</v>
      </c>
      <c r="C38" s="16">
        <v>18189960.747199852</v>
      </c>
      <c r="D38" s="47">
        <f t="shared" ref="D38:D54" si="4">+C38/C$37</f>
        <v>1.1647795956115833E-2</v>
      </c>
      <c r="E38" s="46"/>
      <c r="S38" s="40"/>
    </row>
    <row r="39" spans="2:20" x14ac:dyDescent="0.25">
      <c r="B39" s="19" t="s">
        <v>55</v>
      </c>
      <c r="C39" s="16">
        <v>1407018.7378462963</v>
      </c>
      <c r="D39" s="47">
        <f t="shared" si="4"/>
        <v>9.0097320124168771E-4</v>
      </c>
      <c r="E39" s="46"/>
      <c r="S39" s="40"/>
    </row>
    <row r="40" spans="2:20" x14ac:dyDescent="0.25">
      <c r="B40" s="18" t="s">
        <v>18</v>
      </c>
      <c r="C40" s="49">
        <f>'4. Inflation'!D19</f>
        <v>41195783.076036796</v>
      </c>
      <c r="D40" s="47">
        <f t="shared" si="4"/>
        <v>2.6379390378615999E-2</v>
      </c>
      <c r="E40" s="48" t="s">
        <v>54</v>
      </c>
      <c r="S40" s="40"/>
    </row>
    <row r="41" spans="2:20" x14ac:dyDescent="0.25">
      <c r="B41" s="18" t="s">
        <v>17</v>
      </c>
      <c r="C41" s="16">
        <v>-3737044.2465456612</v>
      </c>
      <c r="D41" s="47">
        <f t="shared" si="4"/>
        <v>-2.3929864097942712E-3</v>
      </c>
      <c r="E41" s="46"/>
      <c r="S41" s="40"/>
    </row>
    <row r="42" spans="2:20" x14ac:dyDescent="0.25">
      <c r="B42" s="18" t="s">
        <v>16</v>
      </c>
      <c r="C42" s="16">
        <v>15833168.571039468</v>
      </c>
      <c r="D42" s="47">
        <f t="shared" si="4"/>
        <v>1.0138642926024099E-2</v>
      </c>
      <c r="E42" s="46"/>
      <c r="S42" s="40"/>
    </row>
    <row r="43" spans="2:20" x14ac:dyDescent="0.25">
      <c r="B43" s="18" t="s">
        <v>15</v>
      </c>
      <c r="C43" s="16">
        <v>5340516.0571656935</v>
      </c>
      <c r="D43" s="47">
        <f t="shared" si="4"/>
        <v>3.4197567657644375E-3</v>
      </c>
      <c r="E43" s="46"/>
      <c r="S43" s="40"/>
    </row>
    <row r="44" spans="2:20" x14ac:dyDescent="0.25">
      <c r="B44" s="18" t="s">
        <v>14</v>
      </c>
      <c r="C44" s="16">
        <v>559972.18954740977</v>
      </c>
      <c r="D44" s="47">
        <f t="shared" si="4"/>
        <v>3.5857371522649971E-4</v>
      </c>
      <c r="E44" s="46"/>
      <c r="S44" s="40"/>
    </row>
    <row r="45" spans="2:20" x14ac:dyDescent="0.25">
      <c r="B45" s="18" t="s">
        <v>13</v>
      </c>
      <c r="C45" s="16">
        <v>0</v>
      </c>
      <c r="D45" s="47">
        <f t="shared" si="4"/>
        <v>0</v>
      </c>
      <c r="E45" s="46"/>
    </row>
    <row r="46" spans="2:20" x14ac:dyDescent="0.25">
      <c r="B46" s="18" t="s">
        <v>12</v>
      </c>
      <c r="C46" s="16">
        <v>2420263.0516865104</v>
      </c>
      <c r="D46" s="47">
        <f t="shared" si="4"/>
        <v>1.5497960978563606E-3</v>
      </c>
      <c r="E46" s="46"/>
    </row>
    <row r="47" spans="2:20" x14ac:dyDescent="0.25">
      <c r="B47" s="18" t="s">
        <v>11</v>
      </c>
      <c r="C47" s="16">
        <v>2828926.6752181351</v>
      </c>
      <c r="D47" s="47">
        <f t="shared" si="4"/>
        <v>1.8114805823770904E-3</v>
      </c>
      <c r="E47" s="43"/>
    </row>
    <row r="48" spans="2:20" x14ac:dyDescent="0.25">
      <c r="B48" s="17" t="s">
        <v>10</v>
      </c>
      <c r="C48" s="16">
        <v>0</v>
      </c>
      <c r="D48" s="47">
        <f t="shared" si="4"/>
        <v>0</v>
      </c>
      <c r="E48" s="46"/>
    </row>
    <row r="49" spans="2:20" x14ac:dyDescent="0.25">
      <c r="B49" s="17" t="s">
        <v>9</v>
      </c>
      <c r="C49" s="16">
        <v>3653987.9747763081</v>
      </c>
      <c r="D49" s="47">
        <f t="shared" si="4"/>
        <v>2.3398019901085909E-3</v>
      </c>
      <c r="E49" s="46"/>
    </row>
    <row r="50" spans="2:20" x14ac:dyDescent="0.25">
      <c r="B50" s="17" t="s">
        <v>8</v>
      </c>
      <c r="C50" s="16">
        <v>-5565552</v>
      </c>
      <c r="D50" s="47">
        <f t="shared" si="4"/>
        <v>-3.5638567328481843E-3</v>
      </c>
      <c r="E50" s="46"/>
    </row>
    <row r="51" spans="2:20" x14ac:dyDescent="0.25">
      <c r="B51" s="17" t="s">
        <v>7</v>
      </c>
      <c r="C51" s="16">
        <v>-2457478.8926210888</v>
      </c>
      <c r="D51" s="47">
        <f t="shared" si="4"/>
        <v>-1.5736269640998714E-3</v>
      </c>
      <c r="E51" s="46"/>
    </row>
    <row r="52" spans="2:20" x14ac:dyDescent="0.25">
      <c r="B52" s="17" t="s">
        <v>6</v>
      </c>
      <c r="C52" s="16">
        <v>7263851.8565770593</v>
      </c>
      <c r="D52" s="47">
        <f t="shared" si="4"/>
        <v>4.6513494700029644E-3</v>
      </c>
      <c r="E52" s="46"/>
    </row>
    <row r="53" spans="2:20" x14ac:dyDescent="0.25">
      <c r="B53" s="17" t="s">
        <v>5</v>
      </c>
      <c r="C53" s="16">
        <v>14152834.795296088</v>
      </c>
      <c r="D53" s="47">
        <f t="shared" si="4"/>
        <v>9.0626546251124807E-3</v>
      </c>
      <c r="E53" s="46"/>
    </row>
    <row r="54" spans="2:20" x14ac:dyDescent="0.25">
      <c r="B54" s="17" t="s">
        <v>53</v>
      </c>
      <c r="C54" s="16"/>
      <c r="D54" s="47">
        <f t="shared" si="4"/>
        <v>0</v>
      </c>
      <c r="E54" s="46"/>
    </row>
    <row r="55" spans="2:20" x14ac:dyDescent="0.25">
      <c r="B55" s="14" t="s">
        <v>52</v>
      </c>
      <c r="C55" s="13">
        <f>SUM(C37:C54)</f>
        <v>1662751678.672905</v>
      </c>
      <c r="D55" s="12">
        <f>SUM(D38:D54)</f>
        <v>6.472974560170372E-2</v>
      </c>
      <c r="E55" s="43"/>
    </row>
    <row r="56" spans="2:20" x14ac:dyDescent="0.25">
      <c r="B56" s="45"/>
      <c r="C56" s="44"/>
      <c r="D56" s="43"/>
      <c r="E56" s="43"/>
    </row>
    <row r="57" spans="2:20" x14ac:dyDescent="0.25">
      <c r="B57" s="8" t="s">
        <v>51</v>
      </c>
      <c r="C57" s="7">
        <f>+C55-C37</f>
        <v>101086208.59322286</v>
      </c>
      <c r="D57" s="43"/>
      <c r="E57" s="43"/>
    </row>
    <row r="58" spans="2:20" x14ac:dyDescent="0.25">
      <c r="B58" s="3" t="s">
        <v>50</v>
      </c>
      <c r="C58" s="2">
        <f>(C57)/C37</f>
        <v>6.4729745601703706E-2</v>
      </c>
      <c r="D58" s="43"/>
      <c r="E58" s="43"/>
    </row>
    <row r="59" spans="2:20" x14ac:dyDescent="0.25">
      <c r="B59" s="9"/>
      <c r="C59" s="5"/>
      <c r="D59" s="5"/>
      <c r="E59" s="5"/>
      <c r="F59" s="5"/>
      <c r="G59" s="5"/>
      <c r="H59" s="5"/>
      <c r="M59" s="39"/>
    </row>
    <row r="60" spans="2:20" x14ac:dyDescent="0.25">
      <c r="B60" s="8" t="s">
        <v>49</v>
      </c>
      <c r="C60" s="7">
        <f>'5. Vaccine Clinics and Testing'!D36</f>
        <v>6519373.9815999996</v>
      </c>
      <c r="D60" s="5"/>
      <c r="E60" s="5"/>
      <c r="F60" s="5"/>
      <c r="G60" s="5"/>
      <c r="H60" s="5"/>
      <c r="M60" s="39"/>
    </row>
    <row r="61" spans="2:20" ht="30" x14ac:dyDescent="0.25">
      <c r="B61" s="42" t="s">
        <v>48</v>
      </c>
      <c r="C61" s="41">
        <f>C55-C60</f>
        <v>1656232304.6913049</v>
      </c>
      <c r="D61" s="1"/>
      <c r="E61" s="1"/>
      <c r="K61" s="39"/>
      <c r="L61" s="39"/>
      <c r="S61" s="40"/>
      <c r="T61" s="39"/>
    </row>
    <row r="62" spans="2:20" x14ac:dyDescent="0.25">
      <c r="B62" s="9"/>
      <c r="C62" s="5"/>
      <c r="D62" s="1"/>
      <c r="E62" s="1"/>
      <c r="K62" s="39"/>
      <c r="L62" s="39"/>
      <c r="S62" s="40"/>
      <c r="T62" s="39"/>
    </row>
    <row r="63" spans="2:20" x14ac:dyDescent="0.25">
      <c r="B63" s="8" t="s">
        <v>47</v>
      </c>
      <c r="C63" s="7">
        <f>C61-C37</f>
        <v>94566834.61162281</v>
      </c>
      <c r="D63" s="1"/>
      <c r="E63" s="1"/>
      <c r="M63" s="39"/>
    </row>
    <row r="64" spans="2:20" x14ac:dyDescent="0.25">
      <c r="B64" s="3" t="s">
        <v>46</v>
      </c>
      <c r="C64" s="2">
        <f>(C63)/C37</f>
        <v>6.0555116587675879E-2</v>
      </c>
      <c r="D64" s="1"/>
      <c r="E64" s="1"/>
      <c r="M64" s="39"/>
    </row>
    <row r="65" spans="1:23" ht="7.5" customHeight="1" x14ac:dyDescent="0.25">
      <c r="B65" s="9"/>
      <c r="C65" s="5"/>
      <c r="D65" s="5"/>
      <c r="E65" s="5"/>
      <c r="F65" s="5"/>
      <c r="G65" s="5"/>
      <c r="H65" s="5"/>
      <c r="M65" s="39"/>
    </row>
    <row r="66" spans="1:23" ht="3.75" customHeight="1" x14ac:dyDescent="0.25"/>
    <row r="67" spans="1:23" ht="18.75" x14ac:dyDescent="0.3">
      <c r="B67" s="317" t="s">
        <v>45</v>
      </c>
      <c r="C67" s="318"/>
      <c r="D67" s="318"/>
      <c r="E67" s="318"/>
      <c r="F67" s="318"/>
      <c r="G67" s="318"/>
      <c r="H67" s="318"/>
      <c r="I67" s="318"/>
      <c r="J67" s="318"/>
      <c r="K67" s="318"/>
      <c r="L67" s="318"/>
      <c r="S67" s="40"/>
      <c r="T67" s="39"/>
    </row>
    <row r="68" spans="1:23" x14ac:dyDescent="0.25">
      <c r="B68" s="38"/>
    </row>
    <row r="69" spans="1:23" ht="18.75" x14ac:dyDescent="0.3">
      <c r="B69" s="26" t="s">
        <v>44</v>
      </c>
      <c r="C69" s="25"/>
    </row>
    <row r="70" spans="1:23" ht="18.75" x14ac:dyDescent="0.3">
      <c r="B70" s="26"/>
      <c r="C70" s="25"/>
    </row>
    <row r="71" spans="1:23" ht="18.75" x14ac:dyDescent="0.3">
      <c r="B71" s="26" t="s">
        <v>43</v>
      </c>
      <c r="C71" s="37" t="s">
        <v>42</v>
      </c>
    </row>
    <row r="72" spans="1:23" s="35" customFormat="1" ht="30" x14ac:dyDescent="0.25">
      <c r="B72" s="36" t="s">
        <v>41</v>
      </c>
      <c r="C72" s="36" t="s">
        <v>40</v>
      </c>
      <c r="D72" s="36" t="s">
        <v>39</v>
      </c>
      <c r="E72" s="36" t="s">
        <v>38</v>
      </c>
      <c r="F72" s="36" t="s">
        <v>37</v>
      </c>
      <c r="G72" s="36" t="s">
        <v>36</v>
      </c>
      <c r="H72" s="36" t="s">
        <v>35</v>
      </c>
      <c r="J72"/>
      <c r="K72"/>
      <c r="L72"/>
      <c r="M72"/>
      <c r="N72"/>
      <c r="O72"/>
      <c r="P72"/>
      <c r="Q72"/>
      <c r="R72"/>
      <c r="S72"/>
      <c r="T72"/>
      <c r="U72"/>
      <c r="V72"/>
      <c r="W72"/>
    </row>
    <row r="73" spans="1:23" x14ac:dyDescent="0.25">
      <c r="B73" s="22" t="s">
        <v>20</v>
      </c>
      <c r="C73" s="21">
        <f t="shared" ref="C73:C84" si="5">SUM(D73:H73)</f>
        <v>1295787838.6430807</v>
      </c>
      <c r="D73" s="21">
        <v>360643371.33069444</v>
      </c>
      <c r="E73" s="21">
        <v>135705920.98786998</v>
      </c>
      <c r="F73" s="21">
        <v>760038360.38938415</v>
      </c>
      <c r="G73" s="21">
        <v>28176705.745131999</v>
      </c>
      <c r="H73" s="21">
        <v>11223480.189999999</v>
      </c>
    </row>
    <row r="74" spans="1:23" ht="14.45" customHeight="1" x14ac:dyDescent="0.25">
      <c r="A74" s="311"/>
      <c r="B74" s="19" t="s">
        <v>34</v>
      </c>
      <c r="C74" s="21">
        <f t="shared" si="5"/>
        <v>42618584.798626065</v>
      </c>
      <c r="D74" s="33">
        <v>4221551.3826479912</v>
      </c>
      <c r="E74" s="32">
        <v>-321.15266618132591</v>
      </c>
      <c r="F74" s="34">
        <v>39519902.765981376</v>
      </c>
      <c r="G74" s="34">
        <v>-1122548.1973371208</v>
      </c>
      <c r="H74" s="34"/>
    </row>
    <row r="75" spans="1:23" x14ac:dyDescent="0.25">
      <c r="A75" s="311"/>
      <c r="B75" s="19" t="s">
        <v>33</v>
      </c>
      <c r="C75" s="21">
        <f t="shared" si="5"/>
        <v>-9197.1899999994785</v>
      </c>
      <c r="D75" s="33"/>
      <c r="E75" s="32"/>
      <c r="F75" s="34"/>
      <c r="G75" s="34"/>
      <c r="H75" s="34">
        <v>-9197.1899999994785</v>
      </c>
    </row>
    <row r="76" spans="1:23" x14ac:dyDescent="0.25">
      <c r="A76" s="311"/>
      <c r="B76" s="19" t="s">
        <v>32</v>
      </c>
      <c r="C76" s="21">
        <f t="shared" si="5"/>
        <v>91918087.501666218</v>
      </c>
      <c r="D76" s="33">
        <v>26201324.575385727</v>
      </c>
      <c r="E76" s="32">
        <v>9921799.2184185516</v>
      </c>
      <c r="F76" s="34">
        <v>52695042.429801188</v>
      </c>
      <c r="G76" s="34">
        <v>3099921.2780607459</v>
      </c>
      <c r="H76" s="34"/>
    </row>
    <row r="77" spans="1:23" x14ac:dyDescent="0.25">
      <c r="A77" s="311"/>
      <c r="B77" s="19" t="s">
        <v>31</v>
      </c>
      <c r="C77" s="21">
        <f t="shared" si="5"/>
        <v>0</v>
      </c>
      <c r="D77" s="33"/>
      <c r="E77" s="32"/>
      <c r="F77" s="34"/>
      <c r="G77" s="34"/>
      <c r="H77" s="34"/>
    </row>
    <row r="78" spans="1:23" x14ac:dyDescent="0.25">
      <c r="B78" s="18" t="s">
        <v>30</v>
      </c>
      <c r="C78" s="21">
        <f t="shared" si="5"/>
        <v>-4508032</v>
      </c>
      <c r="D78" s="33">
        <v>-1272415.8486975979</v>
      </c>
      <c r="E78" s="32">
        <v>-414015.34791526775</v>
      </c>
      <c r="F78" s="31">
        <v>-2067589.6943161634</v>
      </c>
      <c r="G78" s="31">
        <v>-754011.10907097068</v>
      </c>
      <c r="H78" s="31">
        <v>0</v>
      </c>
    </row>
    <row r="79" spans="1:23" x14ac:dyDescent="0.25">
      <c r="B79" s="18" t="s">
        <v>29</v>
      </c>
      <c r="C79" s="21">
        <f t="shared" si="5"/>
        <v>0</v>
      </c>
      <c r="D79" s="33"/>
      <c r="E79" s="32"/>
      <c r="F79" s="34"/>
      <c r="G79" s="34"/>
      <c r="H79" s="34"/>
    </row>
    <row r="80" spans="1:23" x14ac:dyDescent="0.25">
      <c r="B80" s="18" t="s">
        <v>28</v>
      </c>
      <c r="C80" s="21">
        <f t="shared" si="5"/>
        <v>-9257331.2977396362</v>
      </c>
      <c r="D80" s="33">
        <v>4997177.1899363864</v>
      </c>
      <c r="E80" s="32">
        <v>6319523.8073774818</v>
      </c>
      <c r="F80" s="34">
        <v>-16468591.919025287</v>
      </c>
      <c r="G80" s="34">
        <v>-4105440.3760282178</v>
      </c>
      <c r="H80" s="34"/>
    </row>
    <row r="81" spans="2:8" x14ac:dyDescent="0.25">
      <c r="B81" s="18" t="s">
        <v>27</v>
      </c>
      <c r="C81" s="21">
        <f t="shared" si="5"/>
        <v>-18036892.94527214</v>
      </c>
      <c r="D81" s="33">
        <v>-5516631.2029392086</v>
      </c>
      <c r="E81" s="32">
        <v>-2372774.9262031987</v>
      </c>
      <c r="F81" s="34">
        <v>-6610018.1857578605</v>
      </c>
      <c r="G81" s="34">
        <v>-3537468.6303718705</v>
      </c>
      <c r="H81" s="34"/>
    </row>
    <row r="82" spans="2:8" x14ac:dyDescent="0.25">
      <c r="B82" s="17" t="s">
        <v>26</v>
      </c>
      <c r="C82" s="21">
        <f t="shared" si="5"/>
        <v>102080870.28930269</v>
      </c>
      <c r="D82" s="33">
        <v>48980861.903869197</v>
      </c>
      <c r="E82" s="32">
        <v>14067955.535911402</v>
      </c>
      <c r="F82" s="31">
        <v>26661791.249883834</v>
      </c>
      <c r="G82" s="31">
        <v>12370261.599638248</v>
      </c>
      <c r="H82" s="31"/>
    </row>
    <row r="83" spans="2:8" x14ac:dyDescent="0.25">
      <c r="B83" s="17" t="s">
        <v>25</v>
      </c>
      <c r="C83" s="21">
        <f t="shared" si="5"/>
        <v>0</v>
      </c>
      <c r="D83" s="33"/>
      <c r="E83" s="32"/>
      <c r="F83" s="31"/>
      <c r="G83" s="31"/>
      <c r="H83" s="31"/>
    </row>
    <row r="84" spans="2:8" x14ac:dyDescent="0.25">
      <c r="B84" s="17" t="s">
        <v>25</v>
      </c>
      <c r="C84" s="21">
        <f t="shared" si="5"/>
        <v>0</v>
      </c>
      <c r="D84" s="33"/>
      <c r="E84" s="32"/>
      <c r="F84" s="31"/>
      <c r="G84" s="31"/>
      <c r="H84" s="31"/>
    </row>
    <row r="85" spans="2:8" x14ac:dyDescent="0.25">
      <c r="B85" s="14" t="s">
        <v>4</v>
      </c>
      <c r="C85" s="30">
        <f t="shared" ref="C85:H85" si="6">SUM(C73:C84)</f>
        <v>1500593927.7996635</v>
      </c>
      <c r="D85" s="29">
        <f t="shared" si="6"/>
        <v>438255239.33089697</v>
      </c>
      <c r="E85" s="29">
        <f t="shared" si="6"/>
        <v>163228088.12279278</v>
      </c>
      <c r="F85" s="29">
        <f t="shared" si="6"/>
        <v>853768897.03595126</v>
      </c>
      <c r="G85" s="29">
        <f t="shared" si="6"/>
        <v>34127420.310022809</v>
      </c>
      <c r="H85" s="29">
        <f t="shared" si="6"/>
        <v>11214283</v>
      </c>
    </row>
    <row r="86" spans="2:8" x14ac:dyDescent="0.25">
      <c r="C86" s="4"/>
      <c r="D86" s="1"/>
    </row>
    <row r="87" spans="2:8" x14ac:dyDescent="0.25">
      <c r="B87" s="8" t="s">
        <v>3</v>
      </c>
      <c r="C87" s="7">
        <f t="shared" ref="C87:H87" si="7">+C85-C73</f>
        <v>204806089.15658283</v>
      </c>
      <c r="D87" s="7">
        <f t="shared" si="7"/>
        <v>77611868.000202537</v>
      </c>
      <c r="E87" s="7">
        <f t="shared" si="7"/>
        <v>27522167.134922802</v>
      </c>
      <c r="F87" s="28">
        <f t="shared" si="7"/>
        <v>93730536.646567106</v>
      </c>
      <c r="G87" s="28">
        <f t="shared" si="7"/>
        <v>5950714.5648908094</v>
      </c>
      <c r="H87" s="28">
        <f t="shared" si="7"/>
        <v>-9197.1899999994785</v>
      </c>
    </row>
    <row r="88" spans="2:8" x14ac:dyDescent="0.25">
      <c r="B88" s="3" t="s">
        <v>2</v>
      </c>
      <c r="C88" s="27">
        <f t="shared" ref="C88:H88" si="8">(C85-C73)/C73</f>
        <v>0.15805526417893462</v>
      </c>
      <c r="D88" s="27">
        <f t="shared" si="8"/>
        <v>0.21520392212903255</v>
      </c>
      <c r="E88" s="27">
        <f t="shared" si="8"/>
        <v>0.20280741573083508</v>
      </c>
      <c r="F88" s="27">
        <f t="shared" si="8"/>
        <v>0.12332342883133809</v>
      </c>
      <c r="G88" s="27">
        <f t="shared" si="8"/>
        <v>0.21119270005220164</v>
      </c>
      <c r="H88" s="27">
        <f t="shared" si="8"/>
        <v>-8.1945972588734787E-4</v>
      </c>
    </row>
    <row r="89" spans="2:8" x14ac:dyDescent="0.25">
      <c r="B89" s="9"/>
      <c r="C89" s="5"/>
      <c r="D89" s="1"/>
      <c r="E89" s="1"/>
    </row>
    <row r="90" spans="2:8" x14ac:dyDescent="0.25">
      <c r="B90" s="8" t="s">
        <v>1</v>
      </c>
      <c r="C90" s="7">
        <f>(C85-'5. Vaccine Clinics and Testing'!D23)-('1. Reconciliation'!C73-'5. Vaccine Clinics and Testing'!C23)</f>
        <v>203069273.11658287</v>
      </c>
      <c r="D90" s="1"/>
      <c r="E90" s="1"/>
    </row>
    <row r="91" spans="2:8" x14ac:dyDescent="0.25">
      <c r="B91" s="3" t="s">
        <v>0</v>
      </c>
      <c r="C91" s="2">
        <f>C90/(C73-'5. Vaccine Clinics and Testing'!C23)</f>
        <v>0.15729337036700278</v>
      </c>
      <c r="D91" s="1"/>
      <c r="E91" s="1"/>
    </row>
    <row r="92" spans="2:8" x14ac:dyDescent="0.25">
      <c r="B92" s="9"/>
      <c r="C92" s="5"/>
      <c r="D92" s="5"/>
      <c r="E92" s="5"/>
      <c r="F92" s="5"/>
      <c r="G92" s="5"/>
      <c r="H92" s="5"/>
    </row>
    <row r="93" spans="2:8" ht="19.899999999999999" customHeight="1" x14ac:dyDescent="0.3">
      <c r="B93" s="26" t="s">
        <v>24</v>
      </c>
      <c r="C93" s="25"/>
      <c r="D93" s="1"/>
      <c r="E93" s="1"/>
    </row>
    <row r="94" spans="2:8" ht="18.75" x14ac:dyDescent="0.3">
      <c r="B94" s="26"/>
      <c r="C94" s="25"/>
      <c r="D94" s="1"/>
      <c r="E94" s="1"/>
    </row>
    <row r="95" spans="2:8" x14ac:dyDescent="0.25">
      <c r="B95" s="24" t="s">
        <v>23</v>
      </c>
      <c r="C95" s="24" t="s">
        <v>22</v>
      </c>
      <c r="D95" s="24" t="s">
        <v>21</v>
      </c>
      <c r="E95" s="23"/>
    </row>
    <row r="96" spans="2:8" x14ac:dyDescent="0.25">
      <c r="B96" s="22" t="s">
        <v>20</v>
      </c>
      <c r="C96" s="21">
        <v>1524866300.5818048</v>
      </c>
      <c r="D96" s="20"/>
      <c r="E96" s="5"/>
    </row>
    <row r="97" spans="2:5" x14ac:dyDescent="0.25">
      <c r="B97" s="19" t="s">
        <v>19</v>
      </c>
      <c r="C97" s="16">
        <v>18189960.747199852</v>
      </c>
      <c r="D97" s="15">
        <f t="shared" ref="D97:D111" si="9">+C97/C$37</f>
        <v>1.1647795956115833E-2</v>
      </c>
      <c r="E97" s="11"/>
    </row>
    <row r="98" spans="2:5" x14ac:dyDescent="0.25">
      <c r="B98" s="18" t="s">
        <v>18</v>
      </c>
      <c r="C98" s="16">
        <v>41195783.076036796</v>
      </c>
      <c r="D98" s="15">
        <f t="shared" si="9"/>
        <v>2.6379390378615999E-2</v>
      </c>
      <c r="E98" s="11"/>
    </row>
    <row r="99" spans="2:5" x14ac:dyDescent="0.25">
      <c r="B99" s="18" t="s">
        <v>17</v>
      </c>
      <c r="C99" s="16">
        <v>16121231.736261863</v>
      </c>
      <c r="D99" s="15">
        <f t="shared" si="9"/>
        <v>1.0323101871132039E-2</v>
      </c>
      <c r="E99" s="11"/>
    </row>
    <row r="100" spans="2:5" x14ac:dyDescent="0.25">
      <c r="B100" s="18" t="s">
        <v>16</v>
      </c>
      <c r="C100" s="16">
        <v>12245556.198239349</v>
      </c>
      <c r="D100" s="15">
        <f t="shared" si="9"/>
        <v>7.8413440220423992E-3</v>
      </c>
      <c r="E100" s="11"/>
    </row>
    <row r="101" spans="2:5" x14ac:dyDescent="0.25">
      <c r="B101" s="18" t="s">
        <v>15</v>
      </c>
      <c r="C101" s="16">
        <v>12225513.766464485</v>
      </c>
      <c r="D101" s="15">
        <f t="shared" si="9"/>
        <v>7.8285100110721487E-3</v>
      </c>
      <c r="E101" s="11"/>
    </row>
    <row r="102" spans="2:5" x14ac:dyDescent="0.25">
      <c r="B102" s="18" t="s">
        <v>14</v>
      </c>
      <c r="C102" s="16">
        <v>-16747339.112539003</v>
      </c>
      <c r="D102" s="15">
        <f t="shared" si="9"/>
        <v>-1.0724024724504211E-2</v>
      </c>
      <c r="E102" s="11"/>
    </row>
    <row r="103" spans="2:5" x14ac:dyDescent="0.25">
      <c r="B103" s="18" t="s">
        <v>13</v>
      </c>
      <c r="C103" s="16">
        <v>0</v>
      </c>
      <c r="D103" s="15">
        <f t="shared" si="9"/>
        <v>0</v>
      </c>
      <c r="E103" s="11"/>
    </row>
    <row r="104" spans="2:5" x14ac:dyDescent="0.25">
      <c r="B104" s="18" t="s">
        <v>12</v>
      </c>
      <c r="C104" s="16">
        <v>11705376.711027309</v>
      </c>
      <c r="D104" s="15">
        <f t="shared" si="9"/>
        <v>7.495444405535877E-3</v>
      </c>
      <c r="E104" s="11"/>
    </row>
    <row r="105" spans="2:5" x14ac:dyDescent="0.25">
      <c r="B105" s="18" t="s">
        <v>11</v>
      </c>
      <c r="C105" s="16">
        <v>7437404.9377999157</v>
      </c>
      <c r="D105" s="15">
        <f t="shared" si="9"/>
        <v>4.7624827982016091E-3</v>
      </c>
      <c r="E105" s="11"/>
    </row>
    <row r="106" spans="2:5" x14ac:dyDescent="0.25">
      <c r="B106" s="17" t="s">
        <v>10</v>
      </c>
      <c r="C106" s="16">
        <v>0</v>
      </c>
      <c r="D106" s="15">
        <f t="shared" si="9"/>
        <v>0</v>
      </c>
      <c r="E106" s="11"/>
    </row>
    <row r="107" spans="2:5" x14ac:dyDescent="0.25">
      <c r="B107" s="17" t="s">
        <v>9</v>
      </c>
      <c r="C107" s="16">
        <v>-1318710.0852902243</v>
      </c>
      <c r="D107" s="15">
        <f t="shared" si="9"/>
        <v>-8.4442546150613083E-4</v>
      </c>
      <c r="E107" s="11"/>
    </row>
    <row r="108" spans="2:5" x14ac:dyDescent="0.25">
      <c r="B108" s="17" t="s">
        <v>8</v>
      </c>
      <c r="C108" s="16">
        <v>-5565552</v>
      </c>
      <c r="D108" s="15">
        <f t="shared" si="9"/>
        <v>-3.5638567328481843E-3</v>
      </c>
      <c r="E108" s="11"/>
    </row>
    <row r="109" spans="2:5" x14ac:dyDescent="0.25">
      <c r="B109" s="17" t="s">
        <v>7</v>
      </c>
      <c r="C109" s="16">
        <v>3970985.5272006802</v>
      </c>
      <c r="D109" s="15">
        <f t="shared" si="9"/>
        <v>2.5427888387633143E-3</v>
      </c>
      <c r="E109" s="11"/>
    </row>
    <row r="110" spans="2:5" x14ac:dyDescent="0.25">
      <c r="B110" s="17" t="s">
        <v>6</v>
      </c>
      <c r="C110" s="16">
        <v>16112364.669241911</v>
      </c>
      <c r="D110" s="15">
        <f t="shared" si="9"/>
        <v>1.0317423915648079E-2</v>
      </c>
      <c r="E110" s="11"/>
    </row>
    <row r="111" spans="2:5" x14ac:dyDescent="0.25">
      <c r="B111" s="17" t="s">
        <v>5</v>
      </c>
      <c r="C111" s="16">
        <v>22312801.919457555</v>
      </c>
      <c r="D111" s="15">
        <f t="shared" si="9"/>
        <v>1.428782434327569E-2</v>
      </c>
      <c r="E111" s="11"/>
    </row>
    <row r="112" spans="2:5" x14ac:dyDescent="0.25">
      <c r="B112" s="14" t="s">
        <v>4</v>
      </c>
      <c r="C112" s="13">
        <f>SUM(C96:C111)</f>
        <v>1662751678.672905</v>
      </c>
      <c r="D112" s="12">
        <f>SUM(D97:D111)</f>
        <v>8.8293799621544475E-2</v>
      </c>
      <c r="E112" s="11"/>
    </row>
    <row r="113" spans="2:9" x14ac:dyDescent="0.25">
      <c r="E113" s="10"/>
    </row>
    <row r="114" spans="2:9" x14ac:dyDescent="0.25">
      <c r="B114" s="8" t="s">
        <v>3</v>
      </c>
      <c r="C114" s="7">
        <f>+C112-C96</f>
        <v>137885378.09110022</v>
      </c>
      <c r="E114" s="10"/>
    </row>
    <row r="115" spans="2:9" x14ac:dyDescent="0.25">
      <c r="B115" s="3" t="s">
        <v>2</v>
      </c>
      <c r="C115" s="2">
        <f>(C114)/C96</f>
        <v>9.0424569051392095E-2</v>
      </c>
      <c r="E115" s="10"/>
    </row>
    <row r="116" spans="2:9" x14ac:dyDescent="0.25">
      <c r="B116" s="9"/>
      <c r="C116" s="5"/>
      <c r="D116" s="5"/>
      <c r="E116" s="5"/>
      <c r="F116" s="5"/>
      <c r="G116" s="5"/>
      <c r="H116" s="5"/>
    </row>
    <row r="117" spans="2:9" x14ac:dyDescent="0.25">
      <c r="B117" s="8" t="s">
        <v>1</v>
      </c>
      <c r="C117" s="7">
        <f>(C112-'5. Vaccine Clinics and Testing'!D36)-(C96-'5. Vaccine Clinics and Testing'!C36)</f>
        <v>155421005.54380012</v>
      </c>
      <c r="D117" s="6"/>
      <c r="E117" s="5"/>
      <c r="F117" s="5"/>
      <c r="G117" s="5"/>
      <c r="H117" s="5"/>
      <c r="I117" s="4"/>
    </row>
    <row r="118" spans="2:9" x14ac:dyDescent="0.25">
      <c r="B118" s="3" t="s">
        <v>0</v>
      </c>
      <c r="C118" s="2">
        <f>C117/(C96-'5. Vaccine Clinics and Testing'!C36)</f>
        <v>0.1035579926884098</v>
      </c>
      <c r="D118" s="1"/>
      <c r="E118" s="1"/>
    </row>
  </sheetData>
  <mergeCells count="7">
    <mergeCell ref="A74:A77"/>
    <mergeCell ref="B2:L2"/>
    <mergeCell ref="B3:L3"/>
    <mergeCell ref="B4:L4"/>
    <mergeCell ref="B6:L6"/>
    <mergeCell ref="A12:A19"/>
    <mergeCell ref="B67:L67"/>
  </mergeCells>
  <conditionalFormatting sqref="J86">
    <cfRule type="cellIs" dxfId="4" priority="5" operator="equal">
      <formula>"OK"</formula>
    </cfRule>
  </conditionalFormatting>
  <conditionalFormatting sqref="J112">
    <cfRule type="cellIs" dxfId="3" priority="4" operator="equal">
      <formula>"OK"</formula>
    </cfRule>
  </conditionalFormatting>
  <conditionalFormatting sqref="K86:L86">
    <cfRule type="cellIs" dxfId="2" priority="3" operator="equal">
      <formula>"OK"</formula>
    </cfRule>
  </conditionalFormatting>
  <conditionalFormatting sqref="L112">
    <cfRule type="cellIs" dxfId="1" priority="2" operator="equal">
      <formula>"OK"</formula>
    </cfRule>
  </conditionalFormatting>
  <conditionalFormatting sqref="J113">
    <cfRule type="cellIs" dxfId="0" priority="1" operator="equal">
      <formula>"OK"</formula>
    </cfRule>
  </conditionalFormatting>
  <pageMargins left="0.2" right="0.2" top="0.2" bottom="0.35" header="0.3" footer="0.2"/>
  <pageSetup scale="53" fitToHeight="2" orientation="landscape" r:id="rId1"/>
  <headerFooter>
    <oddFooter>&amp;L&amp;D
Page &amp;P&amp;R&amp;F,&amp;A</oddFooter>
  </headerFooter>
  <rowBreaks count="1" manualBreakCount="1">
    <brk id="66" min="1" max="1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59999389629810485"/>
    <pageSetUpPr fitToPage="1"/>
  </sheetPr>
  <dimension ref="B2:K64"/>
  <sheetViews>
    <sheetView showGridLines="0" zoomScale="90" zoomScaleNormal="90" workbookViewId="0">
      <selection activeCell="A6" sqref="A6"/>
    </sheetView>
  </sheetViews>
  <sheetFormatPr defaultColWidth="8.85546875" defaultRowHeight="15" x14ac:dyDescent="0.25"/>
  <cols>
    <col min="1" max="1" width="6.5703125" style="63" customWidth="1"/>
    <col min="2" max="2" width="34.85546875" style="63" customWidth="1"/>
    <col min="3" max="3" width="19.42578125" style="63" customWidth="1"/>
    <col min="4" max="5" width="17.7109375" style="63" customWidth="1"/>
    <col min="6" max="6" width="19.28515625" style="63" customWidth="1"/>
    <col min="7" max="7" width="17.7109375" style="63" customWidth="1"/>
    <col min="8" max="8" width="17.7109375" style="64" customWidth="1"/>
    <col min="9" max="11" width="17.7109375" style="63" customWidth="1"/>
    <col min="12" max="16384" width="8.85546875" style="63"/>
  </cols>
  <sheetData>
    <row r="2" spans="2:9" x14ac:dyDescent="0.25">
      <c r="B2" s="312" t="s">
        <v>125</v>
      </c>
      <c r="C2" s="312"/>
      <c r="D2" s="312"/>
      <c r="E2" s="312"/>
      <c r="F2" s="312"/>
      <c r="G2" s="312"/>
      <c r="H2" s="312"/>
      <c r="I2" s="312"/>
    </row>
    <row r="3" spans="2:9" ht="18.75" x14ac:dyDescent="0.3">
      <c r="B3" s="337" t="s">
        <v>64</v>
      </c>
      <c r="C3" s="338"/>
      <c r="D3" s="338"/>
      <c r="E3" s="338"/>
      <c r="F3" s="338"/>
      <c r="G3" s="338"/>
      <c r="H3" s="338"/>
      <c r="I3" s="339"/>
    </row>
    <row r="4" spans="2:9" ht="18.75" x14ac:dyDescent="0.3">
      <c r="B4" s="340" t="s">
        <v>124</v>
      </c>
      <c r="C4" s="341"/>
      <c r="D4" s="341"/>
      <c r="E4" s="341"/>
      <c r="F4" s="341"/>
      <c r="G4" s="341"/>
      <c r="H4" s="341"/>
      <c r="I4" s="342"/>
    </row>
    <row r="5" spans="2:9" ht="34.9" customHeight="1" x14ac:dyDescent="0.25">
      <c r="B5" s="343" t="s">
        <v>123</v>
      </c>
      <c r="C5" s="343"/>
      <c r="D5" s="343"/>
      <c r="E5" s="343"/>
      <c r="F5" s="343"/>
      <c r="G5" s="343"/>
      <c r="H5" s="85"/>
    </row>
    <row r="6" spans="2:9" x14ac:dyDescent="0.25">
      <c r="B6" s="110"/>
      <c r="C6" s="110"/>
      <c r="D6" s="110"/>
      <c r="E6" s="110"/>
      <c r="F6" s="110"/>
      <c r="G6" s="110"/>
      <c r="H6" s="85"/>
    </row>
    <row r="7" spans="2:9" ht="29.45" customHeight="1" x14ac:dyDescent="0.25">
      <c r="B7" s="332" t="s">
        <v>122</v>
      </c>
      <c r="C7" s="333"/>
      <c r="D7" s="334"/>
      <c r="H7" s="63"/>
    </row>
    <row r="8" spans="2:9" ht="15" customHeight="1" x14ac:dyDescent="0.25">
      <c r="B8" s="323" t="s">
        <v>121</v>
      </c>
      <c r="C8" s="324"/>
      <c r="D8" s="325"/>
      <c r="H8" s="63"/>
    </row>
    <row r="9" spans="2:9" ht="42.75" customHeight="1" x14ac:dyDescent="0.25">
      <c r="B9" s="91" t="s">
        <v>115</v>
      </c>
      <c r="C9" s="92" t="s">
        <v>120</v>
      </c>
      <c r="D9" s="92" t="s">
        <v>119</v>
      </c>
      <c r="H9" s="63"/>
    </row>
    <row r="10" spans="2:9" x14ac:dyDescent="0.25">
      <c r="B10" s="91"/>
      <c r="C10" s="91"/>
      <c r="D10" s="92"/>
      <c r="H10" s="63"/>
    </row>
    <row r="11" spans="2:9" x14ac:dyDescent="0.25">
      <c r="B11" s="91" t="s">
        <v>87</v>
      </c>
      <c r="C11" s="108">
        <v>77389542.590000004</v>
      </c>
      <c r="D11" s="109">
        <v>7.0499999999999896E-2</v>
      </c>
      <c r="H11" s="63"/>
    </row>
    <row r="12" spans="2:9" x14ac:dyDescent="0.25">
      <c r="B12" s="91" t="s">
        <v>86</v>
      </c>
      <c r="C12" s="108">
        <v>105957817.736</v>
      </c>
      <c r="D12" s="109">
        <v>7.0500000000000201E-2</v>
      </c>
      <c r="H12" s="63"/>
    </row>
    <row r="13" spans="2:9" x14ac:dyDescent="0.25">
      <c r="B13" s="91" t="s">
        <v>85</v>
      </c>
      <c r="C13" s="108">
        <v>46212603.806199998</v>
      </c>
      <c r="D13" s="109">
        <v>7.0505093329280497E-2</v>
      </c>
      <c r="H13" s="63"/>
    </row>
    <row r="14" spans="2:9" x14ac:dyDescent="0.25">
      <c r="B14" s="91" t="s">
        <v>25</v>
      </c>
      <c r="C14" s="108">
        <v>0</v>
      </c>
      <c r="D14" s="107">
        <v>0</v>
      </c>
      <c r="H14" s="63"/>
    </row>
    <row r="15" spans="2:9" ht="30" x14ac:dyDescent="0.25">
      <c r="B15" s="89" t="s">
        <v>118</v>
      </c>
      <c r="C15" s="106">
        <f>SUM(C11:C14)</f>
        <v>229559964.1322</v>
      </c>
      <c r="D15" s="105">
        <v>7.050102527646003E-2</v>
      </c>
      <c r="H15" s="63"/>
    </row>
    <row r="16" spans="2:9" s="64" customFormat="1" x14ac:dyDescent="0.25">
      <c r="B16" s="96"/>
      <c r="C16" s="86"/>
      <c r="D16" s="86"/>
      <c r="E16" s="86"/>
      <c r="F16" s="86"/>
      <c r="G16" s="86"/>
      <c r="H16" s="86"/>
    </row>
    <row r="17" spans="2:11" ht="45" customHeight="1" x14ac:dyDescent="0.25">
      <c r="B17" s="332" t="s">
        <v>117</v>
      </c>
      <c r="C17" s="333"/>
      <c r="D17" s="333"/>
      <c r="E17" s="333"/>
      <c r="F17" s="333"/>
      <c r="G17" s="333"/>
      <c r="H17" s="333"/>
      <c r="I17" s="333"/>
      <c r="J17" s="334"/>
    </row>
    <row r="18" spans="2:11" ht="15" customHeight="1" x14ac:dyDescent="0.25">
      <c r="B18" s="323" t="s">
        <v>116</v>
      </c>
      <c r="C18" s="324"/>
      <c r="D18" s="324"/>
      <c r="E18" s="324"/>
      <c r="F18" s="324"/>
      <c r="G18" s="324"/>
      <c r="H18" s="324"/>
      <c r="I18" s="324"/>
      <c r="J18" s="325"/>
    </row>
    <row r="19" spans="2:11" ht="42.75" customHeight="1" x14ac:dyDescent="0.25">
      <c r="B19" s="91" t="s">
        <v>115</v>
      </c>
      <c r="C19" s="92" t="s">
        <v>114</v>
      </c>
      <c r="D19" s="92" t="s">
        <v>78</v>
      </c>
      <c r="E19" s="92" t="s">
        <v>113</v>
      </c>
      <c r="F19" s="344" t="s">
        <v>112</v>
      </c>
      <c r="G19" s="345"/>
      <c r="H19" s="104" t="s">
        <v>111</v>
      </c>
      <c r="I19" s="104" t="s">
        <v>110</v>
      </c>
      <c r="J19" s="104" t="s">
        <v>109</v>
      </c>
    </row>
    <row r="20" spans="2:11" x14ac:dyDescent="0.25">
      <c r="B20" s="91"/>
      <c r="C20" s="92"/>
      <c r="D20" s="103"/>
      <c r="E20" s="92"/>
      <c r="F20" s="92" t="s">
        <v>98</v>
      </c>
      <c r="G20" s="92" t="s">
        <v>97</v>
      </c>
      <c r="H20" s="92"/>
      <c r="I20" s="92"/>
      <c r="J20" s="92"/>
    </row>
    <row r="21" spans="2:11" x14ac:dyDescent="0.25">
      <c r="B21" s="91" t="s">
        <v>87</v>
      </c>
      <c r="C21" s="90">
        <v>1094656165.4593999</v>
      </c>
      <c r="D21" s="101">
        <f>(E21/C21)-1</f>
        <v>7.3500143733200574E-2</v>
      </c>
      <c r="E21" s="90">
        <v>1175113550.9591</v>
      </c>
      <c r="F21" s="90">
        <v>211343171.9743</v>
      </c>
      <c r="G21" s="90">
        <v>81739636.524200007</v>
      </c>
      <c r="H21" s="90">
        <v>49637998.991899997</v>
      </c>
      <c r="I21" s="90">
        <v>225856626.2992</v>
      </c>
      <c r="J21" s="90">
        <v>606536117.16939998</v>
      </c>
    </row>
    <row r="22" spans="2:11" x14ac:dyDescent="0.25">
      <c r="B22" s="91" t="s">
        <v>86</v>
      </c>
      <c r="C22" s="90">
        <v>1492002486.7637</v>
      </c>
      <c r="D22" s="101">
        <f>(E22/C22)-1</f>
        <v>7.8353153774210149E-2</v>
      </c>
      <c r="E22" s="90">
        <v>1608905587.0406001</v>
      </c>
      <c r="F22" s="90">
        <v>468956067.03799999</v>
      </c>
      <c r="G22" s="90">
        <v>153724602.88769999</v>
      </c>
      <c r="H22" s="90">
        <v>60432522.497599997</v>
      </c>
      <c r="I22" s="90">
        <v>203992983.94710001</v>
      </c>
      <c r="J22" s="90">
        <v>721799410.67030001</v>
      </c>
      <c r="K22" s="102"/>
    </row>
    <row r="23" spans="2:11" x14ac:dyDescent="0.25">
      <c r="B23" s="91" t="s">
        <v>85</v>
      </c>
      <c r="C23" s="90">
        <v>679945317.64979994</v>
      </c>
      <c r="D23" s="101">
        <f>(E23/C23)-1</f>
        <v>3.1940596349816719E-2</v>
      </c>
      <c r="E23" s="90">
        <v>701663176.58080006</v>
      </c>
      <c r="F23" s="90">
        <v>225299316.0323</v>
      </c>
      <c r="G23" s="90">
        <v>78707486.033099994</v>
      </c>
      <c r="H23" s="90">
        <v>33214264.719500002</v>
      </c>
      <c r="I23" s="90">
        <v>117341351.48890001</v>
      </c>
      <c r="J23" s="90">
        <v>247100758.30700001</v>
      </c>
    </row>
    <row r="24" spans="2:11" x14ac:dyDescent="0.25">
      <c r="B24" s="91" t="s">
        <v>25</v>
      </c>
      <c r="C24" s="90">
        <v>0</v>
      </c>
      <c r="D24" s="101"/>
      <c r="E24" s="100">
        <v>0</v>
      </c>
      <c r="F24" s="100"/>
      <c r="G24" s="100"/>
      <c r="H24" s="100"/>
      <c r="I24" s="100"/>
      <c r="J24" s="100"/>
    </row>
    <row r="25" spans="2:11" ht="30" x14ac:dyDescent="0.25">
      <c r="B25" s="89" t="s">
        <v>108</v>
      </c>
      <c r="C25" s="98">
        <f>SUM(C21:C24)</f>
        <v>3266603969.8728995</v>
      </c>
      <c r="D25" s="99">
        <f>(E25/C25)-1</f>
        <v>6.7066086592714402E-2</v>
      </c>
      <c r="E25" s="98">
        <f t="shared" ref="E25:J25" si="0">SUM(E21:E24)</f>
        <v>3485682314.5805001</v>
      </c>
      <c r="F25" s="97">
        <f t="shared" si="0"/>
        <v>905598555.04460001</v>
      </c>
      <c r="G25" s="97">
        <f t="shared" si="0"/>
        <v>314171725.44499999</v>
      </c>
      <c r="H25" s="97">
        <f t="shared" si="0"/>
        <v>143284786.20899999</v>
      </c>
      <c r="I25" s="97">
        <f t="shared" si="0"/>
        <v>547190961.73519993</v>
      </c>
      <c r="J25" s="97">
        <f t="shared" si="0"/>
        <v>1575436286.1466999</v>
      </c>
    </row>
    <row r="26" spans="2:11" s="64" customFormat="1" x14ac:dyDescent="0.25">
      <c r="B26" s="96"/>
      <c r="C26" s="86" t="s">
        <v>107</v>
      </c>
      <c r="D26" s="86"/>
      <c r="E26" s="86" t="s">
        <v>107</v>
      </c>
      <c r="F26" s="86"/>
      <c r="G26" s="86"/>
      <c r="H26" s="86"/>
    </row>
    <row r="27" spans="2:11" s="64" customFormat="1" x14ac:dyDescent="0.25">
      <c r="B27" s="96"/>
      <c r="C27" s="86"/>
      <c r="D27" s="86"/>
      <c r="E27" s="87">
        <f>E25-C25</f>
        <v>219078344.70760059</v>
      </c>
      <c r="F27" s="86"/>
      <c r="G27" s="86"/>
      <c r="H27" s="86"/>
    </row>
    <row r="28" spans="2:11" s="64" customFormat="1" ht="23.45" customHeight="1" x14ac:dyDescent="0.25">
      <c r="B28" s="332" t="s">
        <v>106</v>
      </c>
      <c r="C28" s="333"/>
      <c r="D28" s="333"/>
      <c r="E28" s="333"/>
      <c r="F28" s="333"/>
      <c r="G28" s="333"/>
      <c r="H28" s="333"/>
      <c r="I28" s="333"/>
      <c r="J28" s="334"/>
    </row>
    <row r="29" spans="2:11" x14ac:dyDescent="0.25">
      <c r="B29" s="323" t="s">
        <v>105</v>
      </c>
      <c r="C29" s="324"/>
      <c r="D29" s="324"/>
      <c r="E29" s="324"/>
      <c r="F29" s="324"/>
      <c r="G29" s="324"/>
      <c r="H29" s="324"/>
      <c r="I29" s="324"/>
      <c r="J29" s="325"/>
    </row>
    <row r="30" spans="2:11" ht="42.75" customHeight="1" x14ac:dyDescent="0.25">
      <c r="B30" s="91" t="s">
        <v>93</v>
      </c>
      <c r="C30" s="91" t="s">
        <v>104</v>
      </c>
      <c r="D30" s="92" t="s">
        <v>79</v>
      </c>
      <c r="E30" s="92" t="s">
        <v>103</v>
      </c>
      <c r="F30" s="335" t="s">
        <v>102</v>
      </c>
      <c r="G30" s="336"/>
      <c r="H30" s="92" t="s">
        <v>101</v>
      </c>
      <c r="I30" s="92" t="s">
        <v>100</v>
      </c>
      <c r="J30" s="92" t="s">
        <v>99</v>
      </c>
    </row>
    <row r="31" spans="2:11" ht="15.75" customHeight="1" x14ac:dyDescent="0.25">
      <c r="B31" s="91"/>
      <c r="C31" s="91"/>
      <c r="D31" s="91"/>
      <c r="E31" s="92"/>
      <c r="F31" s="92" t="s">
        <v>98</v>
      </c>
      <c r="G31" s="92" t="s">
        <v>97</v>
      </c>
      <c r="H31" s="92"/>
      <c r="I31" s="92"/>
      <c r="J31" s="92"/>
    </row>
    <row r="32" spans="2:11" x14ac:dyDescent="0.25">
      <c r="B32" s="91" t="s">
        <v>87</v>
      </c>
      <c r="C32" s="90">
        <v>418264087.31989998</v>
      </c>
      <c r="D32" s="90">
        <v>51003961.24270004</v>
      </c>
      <c r="E32" s="90">
        <v>469268048.56260002</v>
      </c>
      <c r="F32" s="90">
        <v>178103824.15369999</v>
      </c>
      <c r="G32" s="90">
        <v>58982895.241999999</v>
      </c>
      <c r="H32" s="90">
        <v>25193688.798900001</v>
      </c>
      <c r="I32" s="90">
        <v>42831801.344599999</v>
      </c>
      <c r="J32" s="90">
        <v>164155839.02340001</v>
      </c>
    </row>
    <row r="33" spans="2:10" x14ac:dyDescent="0.25">
      <c r="B33" s="91" t="s">
        <v>86</v>
      </c>
      <c r="C33" s="90">
        <v>548607743.35319996</v>
      </c>
      <c r="D33" s="90">
        <v>70934014.318500042</v>
      </c>
      <c r="E33" s="90">
        <v>619541757.6717</v>
      </c>
      <c r="F33" s="90">
        <v>379293405.0226</v>
      </c>
      <c r="G33" s="90">
        <v>86916695.262700006</v>
      </c>
      <c r="H33" s="90">
        <v>13914016.335200001</v>
      </c>
      <c r="I33" s="90">
        <v>25030381.303800002</v>
      </c>
      <c r="J33" s="90">
        <v>114387259.7475</v>
      </c>
    </row>
    <row r="34" spans="2:10" x14ac:dyDescent="0.25">
      <c r="B34" s="91" t="s">
        <v>85</v>
      </c>
      <c r="C34" s="90">
        <v>238409407.63510001</v>
      </c>
      <c r="D34" s="90">
        <v>9614542.7994000018</v>
      </c>
      <c r="E34" s="90">
        <v>248023950.43450001</v>
      </c>
      <c r="F34" s="90">
        <v>130324991.92389999</v>
      </c>
      <c r="G34" s="90">
        <v>47187073.3882</v>
      </c>
      <c r="H34" s="90">
        <v>9901454.0577000007</v>
      </c>
      <c r="I34" s="90">
        <v>16651983.453500001</v>
      </c>
      <c r="J34" s="90">
        <v>43958447.611100003</v>
      </c>
    </row>
    <row r="35" spans="2:10" x14ac:dyDescent="0.25">
      <c r="B35" s="91" t="s">
        <v>27</v>
      </c>
      <c r="C35" s="90">
        <v>-59260462.655100003</v>
      </c>
      <c r="D35" s="90">
        <v>-3074038.9529999942</v>
      </c>
      <c r="E35" s="90">
        <v>-62334501.608099997</v>
      </c>
      <c r="F35" s="90">
        <v>-19441417.815299999</v>
      </c>
      <c r="G35" s="90">
        <v>-7907022.1419000002</v>
      </c>
      <c r="H35" s="90">
        <v>-14881738.8818</v>
      </c>
      <c r="I35" s="90">
        <v>-3883626.9547999999</v>
      </c>
      <c r="J35" s="90">
        <v>-16220695.8144</v>
      </c>
    </row>
    <row r="36" spans="2:10" x14ac:dyDescent="0.25">
      <c r="B36" s="91" t="s">
        <v>33</v>
      </c>
      <c r="C36" s="90">
        <v>11214283</v>
      </c>
      <c r="D36" s="90">
        <v>0</v>
      </c>
      <c r="E36" s="90">
        <v>11214283</v>
      </c>
      <c r="F36" s="90">
        <v>0</v>
      </c>
      <c r="G36" s="90">
        <v>0</v>
      </c>
      <c r="H36" s="90">
        <v>0</v>
      </c>
      <c r="I36" s="90">
        <v>11214283</v>
      </c>
      <c r="J36" s="90">
        <v>0</v>
      </c>
    </row>
    <row r="37" spans="2:10" x14ac:dyDescent="0.25">
      <c r="B37" s="91" t="s">
        <v>96</v>
      </c>
      <c r="C37" s="90">
        <v>30000000</v>
      </c>
      <c r="D37" s="90">
        <v>0</v>
      </c>
      <c r="E37" s="90">
        <v>30000000</v>
      </c>
      <c r="F37" s="90">
        <v>0</v>
      </c>
      <c r="G37" s="90">
        <v>0</v>
      </c>
      <c r="H37" s="90">
        <v>0</v>
      </c>
      <c r="I37" s="90">
        <v>30000000</v>
      </c>
      <c r="J37" s="90">
        <v>0</v>
      </c>
    </row>
    <row r="38" spans="2:10" x14ac:dyDescent="0.25">
      <c r="B38" s="91"/>
      <c r="C38" s="91"/>
      <c r="D38" s="91"/>
      <c r="E38" s="95"/>
      <c r="F38" s="95"/>
      <c r="G38" s="95"/>
      <c r="H38" s="95"/>
      <c r="I38" s="95"/>
      <c r="J38" s="95"/>
    </row>
    <row r="39" spans="2:10" x14ac:dyDescent="0.25">
      <c r="B39" s="89" t="s">
        <v>95</v>
      </c>
      <c r="C39" s="88">
        <f t="shared" ref="C39:J39" si="1">SUM(C32:C38)</f>
        <v>1187235058.6530998</v>
      </c>
      <c r="D39" s="88">
        <f t="shared" si="1"/>
        <v>128478479.40760009</v>
      </c>
      <c r="E39" s="88">
        <f t="shared" si="1"/>
        <v>1315713538.0607002</v>
      </c>
      <c r="F39" s="88">
        <f t="shared" si="1"/>
        <v>668280803.28490007</v>
      </c>
      <c r="G39" s="88">
        <f t="shared" si="1"/>
        <v>185179641.75099999</v>
      </c>
      <c r="H39" s="88">
        <f t="shared" si="1"/>
        <v>34127420.310000002</v>
      </c>
      <c r="I39" s="88">
        <f t="shared" si="1"/>
        <v>121844822.14710002</v>
      </c>
      <c r="J39" s="88">
        <f t="shared" si="1"/>
        <v>306280850.56760001</v>
      </c>
    </row>
    <row r="40" spans="2:10" s="64" customFormat="1" x14ac:dyDescent="0.25">
      <c r="C40" s="94">
        <f>C35/C25</f>
        <v>-1.8141306139845832E-2</v>
      </c>
      <c r="D40" s="86"/>
      <c r="E40" s="94">
        <f>E35/E25</f>
        <v>-1.7883012845822676E-2</v>
      </c>
      <c r="F40" s="73"/>
      <c r="G40" s="73"/>
      <c r="H40" s="73"/>
    </row>
    <row r="41" spans="2:10" s="64" customFormat="1" x14ac:dyDescent="0.25">
      <c r="C41" s="86"/>
      <c r="D41" s="86"/>
      <c r="E41" s="87"/>
      <c r="F41" s="73"/>
      <c r="G41" s="73"/>
      <c r="H41" s="73"/>
    </row>
    <row r="42" spans="2:10" s="64" customFormat="1" x14ac:dyDescent="0.25">
      <c r="B42" s="323" t="s">
        <v>94</v>
      </c>
      <c r="C42" s="324"/>
      <c r="D42" s="324"/>
      <c r="E42" s="324"/>
      <c r="F42" s="324"/>
      <c r="G42" s="324"/>
      <c r="H42" s="325"/>
    </row>
    <row r="43" spans="2:10" s="64" customFormat="1" ht="42.6" customHeight="1" x14ac:dyDescent="0.25">
      <c r="B43" s="91" t="s">
        <v>93</v>
      </c>
      <c r="C43" s="91" t="s">
        <v>92</v>
      </c>
      <c r="D43" s="92" t="s">
        <v>79</v>
      </c>
      <c r="E43" s="92" t="s">
        <v>91</v>
      </c>
      <c r="F43" s="93" t="s">
        <v>90</v>
      </c>
      <c r="G43" s="92" t="s">
        <v>89</v>
      </c>
      <c r="H43" s="92" t="s">
        <v>88</v>
      </c>
    </row>
    <row r="44" spans="2:10" s="64" customFormat="1" x14ac:dyDescent="0.25">
      <c r="B44" s="91" t="s">
        <v>87</v>
      </c>
      <c r="C44" s="90">
        <v>97312751.235499993</v>
      </c>
      <c r="D44" s="90">
        <v>-23123956.821399987</v>
      </c>
      <c r="E44" s="90">
        <v>74188794.414100006</v>
      </c>
      <c r="F44" s="90">
        <v>-175946</v>
      </c>
      <c r="G44" s="90">
        <v>18936558.155299999</v>
      </c>
      <c r="H44" s="90">
        <v>55428182.2588</v>
      </c>
    </row>
    <row r="45" spans="2:10" s="64" customFormat="1" x14ac:dyDescent="0.25">
      <c r="B45" s="91" t="s">
        <v>86</v>
      </c>
      <c r="C45" s="90">
        <v>90827683.546800002</v>
      </c>
      <c r="D45" s="90">
        <v>-15686784.868799999</v>
      </c>
      <c r="E45" s="90">
        <v>75140898.678000003</v>
      </c>
      <c r="F45" s="90">
        <v>-175946</v>
      </c>
      <c r="G45" s="90">
        <v>18936628.155299999</v>
      </c>
      <c r="H45" s="90">
        <v>56380216.522699997</v>
      </c>
    </row>
    <row r="46" spans="2:10" s="64" customFormat="1" x14ac:dyDescent="0.25">
      <c r="B46" s="91" t="s">
        <v>85</v>
      </c>
      <c r="C46" s="90">
        <v>37834005.374899998</v>
      </c>
      <c r="D46" s="90">
        <v>-4865191.7280999981</v>
      </c>
      <c r="E46" s="90">
        <v>32968813.6468</v>
      </c>
      <c r="F46" s="90">
        <v>-132808</v>
      </c>
      <c r="G46" s="90">
        <v>14302744.664999999</v>
      </c>
      <c r="H46" s="90">
        <v>18798876.981800001</v>
      </c>
    </row>
    <row r="47" spans="2:10" s="64" customFormat="1" x14ac:dyDescent="0.25">
      <c r="B47" s="91" t="s">
        <v>84</v>
      </c>
      <c r="C47" s="90">
        <v>0</v>
      </c>
      <c r="D47" s="90">
        <v>0</v>
      </c>
      <c r="E47" s="90">
        <v>0</v>
      </c>
      <c r="F47" s="90">
        <v>0</v>
      </c>
      <c r="G47" s="90">
        <v>0</v>
      </c>
      <c r="H47" s="90">
        <v>0</v>
      </c>
    </row>
    <row r="48" spans="2:10" s="64" customFormat="1" x14ac:dyDescent="0.25">
      <c r="B48" s="91" t="s">
        <v>83</v>
      </c>
      <c r="C48" s="90">
        <v>2446934.1680999999</v>
      </c>
      <c r="D48" s="90">
        <v>134948.83190000011</v>
      </c>
      <c r="E48" s="90">
        <v>2581883</v>
      </c>
      <c r="F48" s="90">
        <v>793152</v>
      </c>
      <c r="G48" s="90">
        <v>421618</v>
      </c>
      <c r="H48" s="90">
        <v>1367113</v>
      </c>
    </row>
    <row r="49" spans="2:10" s="64" customFormat="1" x14ac:dyDescent="0.25">
      <c r="B49" s="89" t="s">
        <v>82</v>
      </c>
      <c r="C49" s="88">
        <f t="shared" ref="C49:H49" si="2">SUM(C44:C48)</f>
        <v>228421374.32529998</v>
      </c>
      <c r="D49" s="88">
        <f t="shared" si="2"/>
        <v>-43540984.586399987</v>
      </c>
      <c r="E49" s="88">
        <f t="shared" si="2"/>
        <v>184880389.73890004</v>
      </c>
      <c r="F49" s="88">
        <f t="shared" si="2"/>
        <v>308452</v>
      </c>
      <c r="G49" s="88">
        <f t="shared" si="2"/>
        <v>52597548.975599997</v>
      </c>
      <c r="H49" s="88">
        <f t="shared" si="2"/>
        <v>131974388.7633</v>
      </c>
    </row>
    <row r="50" spans="2:10" s="64" customFormat="1" x14ac:dyDescent="0.25">
      <c r="C50" s="87">
        <f>C39+C49</f>
        <v>1415656432.9783998</v>
      </c>
      <c r="D50" s="86"/>
      <c r="E50" s="86"/>
      <c r="F50" s="64" t="s">
        <v>81</v>
      </c>
      <c r="G50" s="73"/>
      <c r="H50" s="73"/>
    </row>
    <row r="51" spans="2:10" s="64" customFormat="1" ht="15.75" thickBot="1" x14ac:dyDescent="0.3">
      <c r="B51" s="85"/>
      <c r="C51" s="73"/>
      <c r="D51" s="73"/>
      <c r="E51" s="73"/>
      <c r="F51" s="73"/>
      <c r="G51" s="73"/>
      <c r="H51" s="73"/>
    </row>
    <row r="52" spans="2:10" s="64" customFormat="1" ht="30" x14ac:dyDescent="0.25">
      <c r="B52" s="84"/>
      <c r="C52" s="83" t="s">
        <v>80</v>
      </c>
      <c r="D52" s="83" t="s">
        <v>79</v>
      </c>
      <c r="E52" s="83" t="s">
        <v>78</v>
      </c>
      <c r="F52" s="82" t="s">
        <v>77</v>
      </c>
      <c r="G52" s="73"/>
      <c r="H52" s="73"/>
      <c r="I52" s="73"/>
    </row>
    <row r="53" spans="2:10" s="64" customFormat="1" x14ac:dyDescent="0.25">
      <c r="B53" s="79" t="s">
        <v>76</v>
      </c>
      <c r="C53" s="81">
        <f>C39+C49</f>
        <v>1415656432.9783998</v>
      </c>
      <c r="D53" s="81">
        <f>D39+D49</f>
        <v>84937494.821200103</v>
      </c>
      <c r="E53" s="81">
        <f>D53/C53</f>
        <v>5.9998664112661922E-2</v>
      </c>
      <c r="F53" s="80">
        <f>E39+E49</f>
        <v>1500593927.7996001</v>
      </c>
      <c r="G53" s="73"/>
      <c r="H53" s="73"/>
      <c r="I53" s="73"/>
    </row>
    <row r="54" spans="2:10" s="64" customFormat="1" x14ac:dyDescent="0.25">
      <c r="B54" s="79" t="s">
        <v>75</v>
      </c>
      <c r="C54" s="78">
        <f>'1. Reconciliation'!C11</f>
        <v>1415656432.9785123</v>
      </c>
      <c r="D54" s="78">
        <f>'1. Reconciliation'!C25</f>
        <v>84937494.821151495</v>
      </c>
      <c r="E54" s="78">
        <f>'1. Reconciliation'!C26</f>
        <v>5.9998664112622821E-2</v>
      </c>
      <c r="F54" s="77">
        <f>'1. Reconciliation'!C23</f>
        <v>1500593927.7996638</v>
      </c>
      <c r="G54" s="73"/>
      <c r="H54" s="73"/>
      <c r="I54" s="73"/>
    </row>
    <row r="55" spans="2:10" s="64" customFormat="1" ht="18" customHeight="1" thickBot="1" x14ac:dyDescent="0.3">
      <c r="B55" s="76" t="s">
        <v>74</v>
      </c>
      <c r="C55" s="75">
        <f>C53-C54</f>
        <v>-1.125335693359375E-4</v>
      </c>
      <c r="D55" s="75">
        <f>D53-D54</f>
        <v>4.8607587814331055E-5</v>
      </c>
      <c r="E55" s="75">
        <f>E53-E54</f>
        <v>3.9100667148517232E-14</v>
      </c>
      <c r="F55" s="74">
        <f>F53-F54</f>
        <v>-6.3657760620117188E-5</v>
      </c>
      <c r="G55" s="73"/>
      <c r="H55" s="73"/>
      <c r="I55" s="73"/>
    </row>
    <row r="56" spans="2:10" s="64" customFormat="1" x14ac:dyDescent="0.25">
      <c r="G56" s="73"/>
      <c r="H56" s="73"/>
      <c r="I56" s="73"/>
      <c r="J56" s="63"/>
    </row>
    <row r="57" spans="2:10" x14ac:dyDescent="0.25">
      <c r="B57" s="72"/>
      <c r="C57" s="71"/>
      <c r="D57" s="70"/>
      <c r="E57" s="69"/>
      <c r="F57" s="69"/>
      <c r="G57" s="69"/>
      <c r="H57" s="68"/>
    </row>
    <row r="58" spans="2:10" x14ac:dyDescent="0.25">
      <c r="B58" s="326" t="s">
        <v>73</v>
      </c>
      <c r="C58" s="327"/>
      <c r="D58" s="327"/>
      <c r="E58" s="327"/>
      <c r="F58" s="327"/>
      <c r="G58" s="328"/>
      <c r="H58" s="68"/>
    </row>
    <row r="59" spans="2:10" x14ac:dyDescent="0.25">
      <c r="B59" s="323" t="s">
        <v>72</v>
      </c>
      <c r="C59" s="324"/>
      <c r="D59" s="324"/>
      <c r="E59" s="324"/>
      <c r="F59" s="324"/>
      <c r="G59" s="325"/>
      <c r="H59" s="67"/>
    </row>
    <row r="60" spans="2:10" x14ac:dyDescent="0.25">
      <c r="B60" s="329" t="s">
        <v>71</v>
      </c>
      <c r="C60" s="330"/>
      <c r="D60" s="330"/>
      <c r="E60" s="330"/>
      <c r="F60" s="331"/>
      <c r="G60" s="66" t="s">
        <v>70</v>
      </c>
    </row>
    <row r="61" spans="2:10" x14ac:dyDescent="0.25">
      <c r="B61" s="320" t="s">
        <v>69</v>
      </c>
      <c r="C61" s="321"/>
      <c r="D61" s="321"/>
      <c r="E61" s="321"/>
      <c r="F61" s="322"/>
      <c r="G61" s="65">
        <v>5605660</v>
      </c>
    </row>
    <row r="62" spans="2:10" x14ac:dyDescent="0.25">
      <c r="B62" s="320" t="s">
        <v>68</v>
      </c>
      <c r="C62" s="321"/>
      <c r="D62" s="321"/>
      <c r="E62" s="321"/>
      <c r="F62" s="322"/>
      <c r="G62" s="65">
        <v>3508658.9777795076</v>
      </c>
    </row>
    <row r="63" spans="2:10" x14ac:dyDescent="0.25">
      <c r="B63" s="320" t="s">
        <v>67</v>
      </c>
      <c r="C63" s="321"/>
      <c r="D63" s="321"/>
      <c r="E63" s="321"/>
      <c r="F63" s="322"/>
      <c r="G63" s="65">
        <v>784762.30503982306</v>
      </c>
    </row>
    <row r="64" spans="2:10" x14ac:dyDescent="0.25">
      <c r="B64" s="63" t="s">
        <v>66</v>
      </c>
    </row>
  </sheetData>
  <mergeCells count="19">
    <mergeCell ref="B28:J28"/>
    <mergeCell ref="B29:J29"/>
    <mergeCell ref="F30:G30"/>
    <mergeCell ref="B2:I2"/>
    <mergeCell ref="B3:I3"/>
    <mergeCell ref="B4:I4"/>
    <mergeCell ref="B5:G5"/>
    <mergeCell ref="B7:D7"/>
    <mergeCell ref="B8:D8"/>
    <mergeCell ref="B17:J17"/>
    <mergeCell ref="B18:J18"/>
    <mergeCell ref="F19:G19"/>
    <mergeCell ref="B63:F63"/>
    <mergeCell ref="B42:H42"/>
    <mergeCell ref="B58:G58"/>
    <mergeCell ref="B59:G59"/>
    <mergeCell ref="B60:F60"/>
    <mergeCell ref="B61:F61"/>
    <mergeCell ref="B62:F62"/>
  </mergeCells>
  <pageMargins left="0.2" right="0.2" top="0.25" bottom="0.25" header="0.3" footer="0.3"/>
  <pageSetup scale="55" orientation="portrait" r:id="rId1"/>
  <headerFooter>
    <oddFooter>&amp;L&amp;D
Page &amp;P&amp;R&amp;F,&amp;A,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59999389629810485"/>
    <pageSetUpPr fitToPage="1"/>
  </sheetPr>
  <dimension ref="B1:I20"/>
  <sheetViews>
    <sheetView showGridLines="0" zoomScale="90" zoomScaleNormal="90" workbookViewId="0">
      <selection activeCell="A6" sqref="A6"/>
    </sheetView>
  </sheetViews>
  <sheetFormatPr defaultColWidth="8.85546875" defaultRowHeight="15" x14ac:dyDescent="0.25"/>
  <cols>
    <col min="1" max="1" width="19.85546875" style="63" customWidth="1"/>
    <col min="2" max="2" width="41.7109375" style="63" customWidth="1"/>
    <col min="3" max="3" width="24.7109375" style="63" customWidth="1"/>
    <col min="4" max="4" width="24" style="63" customWidth="1"/>
    <col min="5" max="8" width="8.85546875" style="63"/>
    <col min="9" max="9" width="33.5703125" style="63" bestFit="1" customWidth="1"/>
    <col min="10" max="16384" width="8.85546875" style="63"/>
  </cols>
  <sheetData>
    <row r="1" spans="2:4" x14ac:dyDescent="0.25">
      <c r="B1" s="347" t="s">
        <v>139</v>
      </c>
      <c r="C1" s="347"/>
      <c r="D1" s="347"/>
    </row>
    <row r="2" spans="2:4" ht="21" x14ac:dyDescent="0.35">
      <c r="B2" s="348" t="s">
        <v>138</v>
      </c>
      <c r="C2" s="349"/>
      <c r="D2" s="350"/>
    </row>
    <row r="3" spans="2:4" ht="18.75" x14ac:dyDescent="0.3">
      <c r="B3" s="351" t="s">
        <v>137</v>
      </c>
      <c r="C3" s="352"/>
      <c r="D3" s="353"/>
    </row>
    <row r="4" spans="2:4" ht="65.25" customHeight="1" x14ac:dyDescent="0.25">
      <c r="B4" s="354" t="s">
        <v>136</v>
      </c>
      <c r="C4" s="354"/>
      <c r="D4" s="354"/>
    </row>
    <row r="5" spans="2:4" x14ac:dyDescent="0.25">
      <c r="B5" s="127"/>
      <c r="C5" s="126"/>
      <c r="D5" s="126"/>
    </row>
    <row r="6" spans="2:4" x14ac:dyDescent="0.25">
      <c r="B6" s="355" t="s">
        <v>135</v>
      </c>
      <c r="C6" s="356" t="s">
        <v>134</v>
      </c>
      <c r="D6" s="356" t="s">
        <v>133</v>
      </c>
    </row>
    <row r="7" spans="2:4" x14ac:dyDescent="0.25">
      <c r="B7" s="355"/>
      <c r="C7" s="356"/>
      <c r="D7" s="356"/>
    </row>
    <row r="8" spans="2:4" x14ac:dyDescent="0.25">
      <c r="B8" s="121" t="s">
        <v>60</v>
      </c>
      <c r="C8" s="120"/>
      <c r="D8" s="119">
        <v>3266603969.8729186</v>
      </c>
    </row>
    <row r="9" spans="2:4" x14ac:dyDescent="0.25">
      <c r="B9" s="125" t="s">
        <v>132</v>
      </c>
      <c r="C9" s="123">
        <v>-7.5098680817908764E-3</v>
      </c>
      <c r="D9" s="122">
        <v>-24531764.889199998</v>
      </c>
    </row>
    <row r="10" spans="2:4" x14ac:dyDescent="0.25">
      <c r="B10" s="124" t="s">
        <v>131</v>
      </c>
      <c r="C10" s="123">
        <v>-4.3405329535146945E-3</v>
      </c>
      <c r="D10" s="122">
        <v>-14178802.177315325</v>
      </c>
    </row>
    <row r="11" spans="2:4" x14ac:dyDescent="0.25">
      <c r="B11" s="124" t="s">
        <v>130</v>
      </c>
      <c r="C11" s="123">
        <v>-2.7772747588717998E-3</v>
      </c>
      <c r="D11" s="122">
        <v>-9072256.7527584732</v>
      </c>
    </row>
    <row r="12" spans="2:4" x14ac:dyDescent="0.25">
      <c r="B12" s="124" t="s">
        <v>8</v>
      </c>
      <c r="C12" s="123">
        <v>-2.3903433265905719E-3</v>
      </c>
      <c r="D12" s="122">
        <v>-7808305</v>
      </c>
    </row>
    <row r="13" spans="2:4" x14ac:dyDescent="0.25">
      <c r="B13" s="124" t="s">
        <v>5</v>
      </c>
      <c r="C13" s="123">
        <v>1.3809298528582391E-2</v>
      </c>
      <c r="D13" s="122">
        <v>45109509.394627489</v>
      </c>
    </row>
    <row r="14" spans="2:4" x14ac:dyDescent="0.25">
      <c r="B14" s="124" t="s">
        <v>129</v>
      </c>
      <c r="C14" s="123">
        <v>7.0274807184884283E-2</v>
      </c>
      <c r="D14" s="122">
        <v>229559964.1321969</v>
      </c>
    </row>
    <row r="15" spans="2:4" x14ac:dyDescent="0.25">
      <c r="B15" s="121" t="s">
        <v>4</v>
      </c>
      <c r="C15" s="120"/>
      <c r="D15" s="119">
        <f>SUM(D8:D14)</f>
        <v>3485682314.5804691</v>
      </c>
    </row>
    <row r="16" spans="2:4" x14ac:dyDescent="0.25">
      <c r="B16" s="113"/>
      <c r="C16" s="118"/>
      <c r="D16" s="118"/>
    </row>
    <row r="17" spans="2:9" x14ac:dyDescent="0.25">
      <c r="B17" s="8" t="s">
        <v>128</v>
      </c>
      <c r="C17" s="117"/>
      <c r="D17" s="116">
        <f>SUM(D9:D14)</f>
        <v>219078344.70755059</v>
      </c>
    </row>
    <row r="18" spans="2:9" x14ac:dyDescent="0.25">
      <c r="B18" s="8" t="s">
        <v>127</v>
      </c>
      <c r="C18" s="115">
        <f>D15/D8-1</f>
        <v>6.7066086592698637E-2</v>
      </c>
      <c r="D18" s="114"/>
    </row>
    <row r="19" spans="2:9" x14ac:dyDescent="0.25">
      <c r="B19" s="113" t="s">
        <v>126</v>
      </c>
      <c r="G19" s="112"/>
      <c r="H19" s="111"/>
      <c r="I19" s="111"/>
    </row>
    <row r="20" spans="2:9" x14ac:dyDescent="0.25">
      <c r="G20" s="346"/>
      <c r="H20" s="346"/>
      <c r="I20" s="346"/>
    </row>
  </sheetData>
  <mergeCells count="8">
    <mergeCell ref="G20:I20"/>
    <mergeCell ref="B1:D1"/>
    <mergeCell ref="B2:D2"/>
    <mergeCell ref="B3:D3"/>
    <mergeCell ref="B4:D4"/>
    <mergeCell ref="B6:B7"/>
    <mergeCell ref="C6:C7"/>
    <mergeCell ref="D6:D7"/>
  </mergeCells>
  <pageMargins left="0.7" right="0.7" top="0.75" bottom="0.75" header="0.3" footer="0.3"/>
  <pageSetup orientation="landscape" r:id="rId1"/>
  <headerFooter>
    <oddFooter>&amp;L&amp;D
Page &amp;P&amp;R&amp;F,&amp;A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tint="0.59999389629810485"/>
    <pageSetUpPr fitToPage="1"/>
  </sheetPr>
  <dimension ref="B1:G22"/>
  <sheetViews>
    <sheetView showGridLines="0" zoomScale="77" zoomScaleNormal="77" workbookViewId="0">
      <selection activeCell="A6" sqref="A6"/>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s>
  <sheetData>
    <row r="1" spans="2:7" x14ac:dyDescent="0.25">
      <c r="B1" s="312" t="s">
        <v>154</v>
      </c>
      <c r="C1" s="312"/>
      <c r="D1" s="312"/>
      <c r="E1" s="312"/>
      <c r="F1" s="312"/>
      <c r="G1" s="312"/>
    </row>
    <row r="2" spans="2:7" ht="18.75" x14ac:dyDescent="0.3">
      <c r="B2" s="358" t="s">
        <v>64</v>
      </c>
      <c r="C2" s="359"/>
      <c r="D2" s="359"/>
      <c r="E2" s="359"/>
      <c r="F2" s="359"/>
      <c r="G2" s="360"/>
    </row>
    <row r="3" spans="2:7" ht="18.75" x14ac:dyDescent="0.3">
      <c r="B3" s="351" t="s">
        <v>153</v>
      </c>
      <c r="C3" s="352"/>
      <c r="D3" s="352"/>
      <c r="E3" s="352"/>
      <c r="F3" s="352"/>
      <c r="G3" s="353"/>
    </row>
    <row r="4" spans="2:7" ht="63" customHeight="1" x14ac:dyDescent="0.25">
      <c r="B4" s="361" t="s">
        <v>152</v>
      </c>
      <c r="C4" s="361"/>
      <c r="D4" s="361"/>
      <c r="E4" s="361"/>
      <c r="F4" s="361"/>
      <c r="G4" s="361"/>
    </row>
    <row r="5" spans="2:7" ht="17.45" customHeight="1" x14ac:dyDescent="0.25">
      <c r="B5" s="144" t="s">
        <v>151</v>
      </c>
      <c r="C5" s="362" t="s">
        <v>150</v>
      </c>
      <c r="D5" s="363"/>
      <c r="E5" s="363"/>
      <c r="F5" s="364"/>
      <c r="G5" s="143" t="s">
        <v>149</v>
      </c>
    </row>
    <row r="6" spans="2:7" ht="31.5" customHeight="1" x14ac:dyDescent="0.25">
      <c r="B6" s="133"/>
      <c r="C6" s="47" t="s">
        <v>148</v>
      </c>
      <c r="D6" s="142" t="s">
        <v>147</v>
      </c>
      <c r="E6" s="141" t="s">
        <v>146</v>
      </c>
      <c r="F6" s="141" t="s">
        <v>145</v>
      </c>
      <c r="G6" s="133"/>
    </row>
    <row r="7" spans="2:7" ht="31.5" customHeight="1" x14ac:dyDescent="0.25">
      <c r="B7" s="136" t="s">
        <v>144</v>
      </c>
      <c r="C7" s="140">
        <v>0.02</v>
      </c>
      <c r="D7" s="139">
        <v>500000</v>
      </c>
      <c r="E7" s="138">
        <v>0.6</v>
      </c>
      <c r="F7" s="137">
        <f t="shared" ref="F7:F18" si="0">C7*E7</f>
        <v>1.2E-2</v>
      </c>
      <c r="G7" s="136" t="s">
        <v>143</v>
      </c>
    </row>
    <row r="8" spans="2:7" ht="27" customHeight="1" x14ac:dyDescent="0.25">
      <c r="B8" s="133" t="s">
        <v>16</v>
      </c>
      <c r="C8" s="47">
        <v>2.224603885595464E-2</v>
      </c>
      <c r="D8" s="134">
        <v>4481261.9943432212</v>
      </c>
      <c r="E8" s="47">
        <v>0.12422692076846753</v>
      </c>
      <c r="F8" s="15">
        <f t="shared" si="0"/>
        <v>2.763556906370927E-3</v>
      </c>
      <c r="G8" s="133"/>
    </row>
    <row r="9" spans="2:7" ht="27" customHeight="1" x14ac:dyDescent="0.25">
      <c r="B9" s="133" t="s">
        <v>17</v>
      </c>
      <c r="C9" s="47">
        <v>3.3068909027284585E-2</v>
      </c>
      <c r="D9" s="134">
        <v>17234808.373733331</v>
      </c>
      <c r="E9" s="47">
        <v>0.32140650931324666</v>
      </c>
      <c r="F9" s="15">
        <f t="shared" si="0"/>
        <v>1.0628562617256849E-2</v>
      </c>
      <c r="G9" s="133"/>
    </row>
    <row r="10" spans="2:7" ht="27" customHeight="1" x14ac:dyDescent="0.25">
      <c r="B10" s="133" t="s">
        <v>14</v>
      </c>
      <c r="C10" s="47">
        <v>0</v>
      </c>
      <c r="D10" s="134">
        <v>0</v>
      </c>
      <c r="E10" s="47">
        <v>8.2392679113966368E-3</v>
      </c>
      <c r="F10" s="15">
        <f t="shared" si="0"/>
        <v>0</v>
      </c>
      <c r="G10" s="133"/>
    </row>
    <row r="11" spans="2:7" ht="27" customHeight="1" x14ac:dyDescent="0.25">
      <c r="B11" s="133" t="s">
        <v>15</v>
      </c>
      <c r="C11" s="47">
        <v>3.0408659423357062E-2</v>
      </c>
      <c r="D11" s="134">
        <v>5665411.3099894552</v>
      </c>
      <c r="E11" s="47">
        <v>0.11489529568027453</v>
      </c>
      <c r="F11" s="15">
        <f t="shared" si="0"/>
        <v>3.4938119156873761E-3</v>
      </c>
      <c r="G11" s="133"/>
    </row>
    <row r="12" spans="2:7" ht="27" customHeight="1" x14ac:dyDescent="0.25">
      <c r="B12" s="133" t="s">
        <v>12</v>
      </c>
      <c r="C12" s="47">
        <v>3.0996522580714815E-2</v>
      </c>
      <c r="D12" s="134">
        <v>5152336.5483421236</v>
      </c>
      <c r="E12" s="47">
        <v>0.10250836944731345</v>
      </c>
      <c r="F12" s="15">
        <f t="shared" si="0"/>
        <v>3.1774029882859081E-3</v>
      </c>
      <c r="G12" s="133"/>
    </row>
    <row r="13" spans="2:7" ht="27" customHeight="1" x14ac:dyDescent="0.25">
      <c r="B13" s="135" t="s">
        <v>9</v>
      </c>
      <c r="C13" s="47">
        <v>3.1308362359796171E-2</v>
      </c>
      <c r="D13" s="134">
        <v>3800037.680449958</v>
      </c>
      <c r="E13" s="47">
        <v>7.4850658914336468E-2</v>
      </c>
      <c r="F13" s="15">
        <f t="shared" si="0"/>
        <v>2.3434515521595536E-3</v>
      </c>
      <c r="G13" s="133"/>
    </row>
    <row r="14" spans="2:7" ht="27" customHeight="1" x14ac:dyDescent="0.25">
      <c r="B14" s="135" t="s">
        <v>7</v>
      </c>
      <c r="C14" s="47">
        <v>2.6599069653483874E-2</v>
      </c>
      <c r="D14" s="134">
        <v>1430283.2507139221</v>
      </c>
      <c r="E14" s="47">
        <v>3.3160699462647575E-2</v>
      </c>
      <c r="F14" s="15">
        <f t="shared" si="0"/>
        <v>8.8204375476520812E-4</v>
      </c>
      <c r="G14" s="133"/>
    </row>
    <row r="15" spans="2:7" ht="27" customHeight="1" x14ac:dyDescent="0.25">
      <c r="B15" s="135" t="s">
        <v>11</v>
      </c>
      <c r="C15" s="47">
        <v>2.5975931145630675E-2</v>
      </c>
      <c r="D15" s="134">
        <v>2175921.0020724833</v>
      </c>
      <c r="E15" s="47">
        <v>5.1658295952817755E-2</v>
      </c>
      <c r="F15" s="15">
        <f t="shared" si="0"/>
        <v>1.3418723387710059E-3</v>
      </c>
      <c r="G15" s="133"/>
    </row>
    <row r="16" spans="2:7" ht="27" customHeight="1" x14ac:dyDescent="0.25">
      <c r="B16" s="135" t="s">
        <v>6</v>
      </c>
      <c r="C16" s="47">
        <v>0</v>
      </c>
      <c r="D16" s="134">
        <v>0</v>
      </c>
      <c r="E16" s="47">
        <v>4.6278806252958736E-2</v>
      </c>
      <c r="F16" s="15">
        <f t="shared" si="0"/>
        <v>0</v>
      </c>
      <c r="G16" s="133"/>
    </row>
    <row r="17" spans="2:7" ht="27" customHeight="1" x14ac:dyDescent="0.25">
      <c r="B17" s="135" t="s">
        <v>5</v>
      </c>
      <c r="C17" s="47">
        <v>6.3074138882361439E-3</v>
      </c>
      <c r="D17" s="134">
        <v>1255722.9163923031</v>
      </c>
      <c r="E17" s="47">
        <v>0.12277517629654042</v>
      </c>
      <c r="F17" s="15">
        <f t="shared" si="0"/>
        <v>7.7439385210344006E-4</v>
      </c>
      <c r="G17" s="133"/>
    </row>
    <row r="18" spans="2:7" ht="27" customHeight="1" x14ac:dyDescent="0.25">
      <c r="B18" s="135"/>
      <c r="C18" s="47"/>
      <c r="D18" s="134"/>
      <c r="E18" s="47"/>
      <c r="F18" s="15">
        <f t="shared" si="0"/>
        <v>0</v>
      </c>
      <c r="G18" s="133"/>
    </row>
    <row r="19" spans="2:7" x14ac:dyDescent="0.25">
      <c r="B19" s="14" t="s">
        <v>40</v>
      </c>
      <c r="C19" s="132" t="s">
        <v>142</v>
      </c>
      <c r="D19" s="131">
        <f>SUM(D8:D18)</f>
        <v>41195783.076036796</v>
      </c>
      <c r="E19" s="130" t="s">
        <v>142</v>
      </c>
      <c r="F19" s="130" t="s">
        <v>142</v>
      </c>
      <c r="G19" s="14"/>
    </row>
    <row r="20" spans="2:7" x14ac:dyDescent="0.25">
      <c r="B20" s="129"/>
      <c r="E20" t="s">
        <v>141</v>
      </c>
    </row>
    <row r="22" spans="2:7" x14ac:dyDescent="0.25">
      <c r="B22" s="357" t="s">
        <v>140</v>
      </c>
      <c r="C22" s="357"/>
      <c r="D22" s="357"/>
      <c r="E22" s="357"/>
      <c r="F22" s="128"/>
    </row>
  </sheetData>
  <mergeCells count="6">
    <mergeCell ref="B22:E22"/>
    <mergeCell ref="B1:G1"/>
    <mergeCell ref="B2:G2"/>
    <mergeCell ref="B3:G3"/>
    <mergeCell ref="B4:G4"/>
    <mergeCell ref="C5:F5"/>
  </mergeCells>
  <pageMargins left="0.7" right="0.7" top="0.75" bottom="0.75" header="0.3" footer="0.3"/>
  <pageSetup scale="72" orientation="landscape" r:id="rId1"/>
  <headerFooter>
    <oddFooter>&amp;L&amp;D
Page &amp;P&amp;R&amp;F,&amp;A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tint="0.59999389629810485"/>
    <pageSetUpPr fitToPage="1"/>
  </sheetPr>
  <dimension ref="A1:F80"/>
  <sheetViews>
    <sheetView showGridLines="0" zoomScale="50" zoomScaleNormal="50" zoomScaleSheetLayoutView="30" workbookViewId="0">
      <selection activeCell="A6" sqref="A6"/>
    </sheetView>
  </sheetViews>
  <sheetFormatPr defaultColWidth="9.140625" defaultRowHeight="15" outlineLevelRow="1" x14ac:dyDescent="0.25"/>
  <cols>
    <col min="1" max="1" width="1.5703125" style="146" customWidth="1"/>
    <col min="2" max="2" width="113.5703125" style="145" customWidth="1"/>
    <col min="3" max="3" width="59.85546875" style="145" customWidth="1"/>
    <col min="4" max="4" width="59.85546875" style="40" customWidth="1"/>
    <col min="5" max="16384" width="9.140625" style="40"/>
  </cols>
  <sheetData>
    <row r="1" spans="1:6" s="242" customFormat="1" x14ac:dyDescent="0.25">
      <c r="A1" s="243"/>
    </row>
    <row r="2" spans="1:6" s="63" customFormat="1" ht="31.5" x14ac:dyDescent="0.5">
      <c r="B2" s="365" t="s">
        <v>189</v>
      </c>
      <c r="C2" s="365"/>
      <c r="D2" s="365"/>
      <c r="E2" s="241"/>
      <c r="F2" s="241"/>
    </row>
    <row r="3" spans="1:6" s="63" customFormat="1" ht="31.5" x14ac:dyDescent="0.5">
      <c r="B3" s="366" t="s">
        <v>188</v>
      </c>
      <c r="C3" s="367"/>
      <c r="D3" s="368"/>
      <c r="E3" s="160"/>
      <c r="F3" s="160"/>
    </row>
    <row r="4" spans="1:6" s="63" customFormat="1" ht="31.5" x14ac:dyDescent="0.5">
      <c r="B4" s="369" t="s">
        <v>187</v>
      </c>
      <c r="C4" s="370"/>
      <c r="D4" s="371"/>
    </row>
    <row r="5" spans="1:6" s="64" customFormat="1" ht="18.75" x14ac:dyDescent="0.3">
      <c r="B5" s="240"/>
      <c r="C5" s="240"/>
      <c r="D5" s="240"/>
      <c r="E5" s="240"/>
      <c r="F5" s="240"/>
    </row>
    <row r="6" spans="1:6" s="64" customFormat="1" ht="18.75" x14ac:dyDescent="0.3">
      <c r="B6" s="240"/>
      <c r="C6" s="240"/>
      <c r="D6" s="240"/>
      <c r="E6" s="240"/>
      <c r="F6" s="240"/>
    </row>
    <row r="7" spans="1:6" s="160" customFormat="1" ht="31.5" x14ac:dyDescent="0.5">
      <c r="A7" s="236"/>
      <c r="B7" s="372" t="s">
        <v>186</v>
      </c>
      <c r="C7" s="373"/>
      <c r="D7" s="374"/>
    </row>
    <row r="8" spans="1:6" s="152" customFormat="1" ht="31.5" x14ac:dyDescent="0.5">
      <c r="A8" s="154"/>
      <c r="B8" s="239"/>
      <c r="C8" s="238"/>
      <c r="D8" s="237"/>
    </row>
    <row r="9" spans="1:6" s="160" customFormat="1" ht="48" customHeight="1" x14ac:dyDescent="0.5">
      <c r="A9" s="236"/>
      <c r="B9" s="235" t="s">
        <v>185</v>
      </c>
      <c r="C9" s="234"/>
      <c r="D9" s="233"/>
    </row>
    <row r="10" spans="1:6" s="229" customFormat="1" ht="15.75" customHeight="1" x14ac:dyDescent="0.4">
      <c r="A10" s="232"/>
      <c r="B10" s="375"/>
      <c r="C10" s="376"/>
      <c r="D10" s="376"/>
    </row>
    <row r="11" spans="1:6" s="229" customFormat="1" ht="24.75" customHeight="1" x14ac:dyDescent="0.4">
      <c r="A11" s="232"/>
      <c r="B11" s="231"/>
      <c r="C11" s="230"/>
      <c r="D11" s="230"/>
    </row>
    <row r="12" spans="1:6" s="224" customFormat="1" ht="11.25" customHeight="1" x14ac:dyDescent="0.4">
      <c r="A12" s="228"/>
      <c r="B12" s="227"/>
      <c r="C12" s="226"/>
      <c r="D12" s="225"/>
    </row>
    <row r="13" spans="1:6" s="219" customFormat="1" ht="104.25" customHeight="1" x14ac:dyDescent="0.25">
      <c r="A13" s="223"/>
      <c r="B13" s="222" t="s">
        <v>184</v>
      </c>
      <c r="C13" s="221" t="s">
        <v>183</v>
      </c>
      <c r="D13" s="221" t="s">
        <v>182</v>
      </c>
      <c r="E13" s="220"/>
    </row>
    <row r="14" spans="1:6" s="152" customFormat="1" ht="31.5" x14ac:dyDescent="0.5">
      <c r="A14" s="169"/>
      <c r="B14" s="207" t="s">
        <v>181</v>
      </c>
      <c r="C14" s="218"/>
      <c r="D14" s="217"/>
    </row>
    <row r="15" spans="1:6" s="160" customFormat="1" ht="30" hidden="1" customHeight="1" x14ac:dyDescent="0.5">
      <c r="A15" s="165"/>
      <c r="B15" s="216" t="s">
        <v>180</v>
      </c>
      <c r="C15" s="199"/>
      <c r="D15" s="215"/>
      <c r="E15" s="161"/>
    </row>
    <row r="16" spans="1:6" s="152" customFormat="1" ht="30" hidden="1" customHeight="1" x14ac:dyDescent="0.5">
      <c r="A16" s="169"/>
      <c r="B16" s="213" t="s">
        <v>179</v>
      </c>
      <c r="C16" s="212"/>
      <c r="D16" s="180"/>
      <c r="E16" s="211"/>
    </row>
    <row r="17" spans="1:5" s="152" customFormat="1" ht="30" hidden="1" customHeight="1" x14ac:dyDescent="0.5">
      <c r="A17" s="169"/>
      <c r="B17" s="214" t="s">
        <v>178</v>
      </c>
      <c r="C17" s="212"/>
      <c r="D17" s="180"/>
      <c r="E17" s="211"/>
    </row>
    <row r="18" spans="1:5" s="152" customFormat="1" ht="30" hidden="1" customHeight="1" x14ac:dyDescent="0.5">
      <c r="A18" s="169"/>
      <c r="B18" s="213" t="s">
        <v>177</v>
      </c>
      <c r="C18" s="212"/>
      <c r="D18" s="180"/>
      <c r="E18" s="211"/>
    </row>
    <row r="19" spans="1:5" s="152" customFormat="1" ht="30" hidden="1" customHeight="1" x14ac:dyDescent="0.5">
      <c r="A19" s="169"/>
      <c r="B19" s="213" t="s">
        <v>176</v>
      </c>
      <c r="C19" s="212"/>
      <c r="D19" s="180"/>
      <c r="E19" s="211"/>
    </row>
    <row r="20" spans="1:5" s="152" customFormat="1" ht="30" hidden="1" customHeight="1" x14ac:dyDescent="0.5">
      <c r="A20" s="169"/>
      <c r="B20" s="213" t="s">
        <v>175</v>
      </c>
      <c r="C20" s="212"/>
      <c r="D20" s="180"/>
      <c r="E20" s="211"/>
    </row>
    <row r="21" spans="1:5" s="160" customFormat="1" ht="30" customHeight="1" x14ac:dyDescent="0.5">
      <c r="A21" s="165"/>
      <c r="B21" s="210" t="s">
        <v>174</v>
      </c>
      <c r="C21" s="187">
        <v>4765383.96</v>
      </c>
      <c r="D21" s="187">
        <v>6502200</v>
      </c>
      <c r="E21" s="161"/>
    </row>
    <row r="22" spans="1:5" s="152" customFormat="1" ht="30" customHeight="1" x14ac:dyDescent="0.5">
      <c r="A22" s="169"/>
      <c r="B22" s="209" t="s">
        <v>173</v>
      </c>
      <c r="C22" s="187"/>
      <c r="D22" s="208"/>
      <c r="E22" s="161"/>
    </row>
    <row r="23" spans="1:5" s="160" customFormat="1" ht="30" customHeight="1" x14ac:dyDescent="0.5">
      <c r="A23" s="165"/>
      <c r="B23" s="207" t="s">
        <v>172</v>
      </c>
      <c r="C23" s="206">
        <f>SUM(C21:C22)</f>
        <v>4765383.96</v>
      </c>
      <c r="D23" s="206">
        <f>SUM(D21:D22)</f>
        <v>6502200</v>
      </c>
      <c r="E23" s="161"/>
    </row>
    <row r="24" spans="1:5" s="193" customFormat="1" ht="15" customHeight="1" x14ac:dyDescent="0.5">
      <c r="A24" s="198"/>
      <c r="B24" s="205"/>
      <c r="C24" s="189"/>
      <c r="D24" s="202"/>
      <c r="E24" s="201"/>
    </row>
    <row r="25" spans="1:5" s="193" customFormat="1" ht="30" customHeight="1" x14ac:dyDescent="0.5">
      <c r="A25" s="198"/>
      <c r="B25" s="204" t="s">
        <v>171</v>
      </c>
      <c r="C25" s="189">
        <v>73529511.937099993</v>
      </c>
      <c r="D25" s="202">
        <v>0</v>
      </c>
      <c r="E25" s="201"/>
    </row>
    <row r="26" spans="1:5" s="193" customFormat="1" ht="30" customHeight="1" x14ac:dyDescent="0.5">
      <c r="A26" s="198"/>
      <c r="B26" s="203" t="s">
        <v>97</v>
      </c>
      <c r="C26" s="189">
        <v>7812313</v>
      </c>
      <c r="D26" s="202">
        <v>5557375</v>
      </c>
      <c r="E26" s="201"/>
    </row>
    <row r="27" spans="1:5" s="160" customFormat="1" ht="30" customHeight="1" x14ac:dyDescent="0.5">
      <c r="A27" s="165"/>
      <c r="B27" s="200" t="s">
        <v>170</v>
      </c>
      <c r="C27" s="199">
        <f>SUM(C24:C26)</f>
        <v>81341824.937099993</v>
      </c>
      <c r="D27" s="199">
        <f>SUM(D24:D26)</f>
        <v>5557375</v>
      </c>
      <c r="E27" s="161"/>
    </row>
    <row r="28" spans="1:5" s="152" customFormat="1" ht="30" customHeight="1" x14ac:dyDescent="0.5">
      <c r="A28" s="169"/>
      <c r="B28" s="184" t="s">
        <v>169</v>
      </c>
      <c r="C28" s="183">
        <f>C23+C27</f>
        <v>86107208.897099987</v>
      </c>
      <c r="D28" s="183">
        <f>D23+D27</f>
        <v>12059575</v>
      </c>
      <c r="E28" s="161"/>
    </row>
    <row r="29" spans="1:5" s="193" customFormat="1" ht="27" hidden="1" customHeight="1" x14ac:dyDescent="0.5">
      <c r="A29" s="198"/>
      <c r="B29" s="197" t="s">
        <v>23</v>
      </c>
      <c r="C29" s="196"/>
      <c r="D29" s="195"/>
      <c r="E29" s="194"/>
    </row>
    <row r="30" spans="1:5" s="152" customFormat="1" ht="30" hidden="1" customHeight="1" x14ac:dyDescent="0.5">
      <c r="A30" s="169"/>
      <c r="B30" s="192" t="s">
        <v>168</v>
      </c>
      <c r="C30" s="189"/>
      <c r="D30" s="180"/>
    </row>
    <row r="31" spans="1:5" s="152" customFormat="1" ht="30" hidden="1" customHeight="1" x14ac:dyDescent="0.5">
      <c r="A31" s="169"/>
      <c r="B31" s="191" t="s">
        <v>167</v>
      </c>
      <c r="C31" s="189"/>
      <c r="D31" s="180"/>
    </row>
    <row r="32" spans="1:5" s="152" customFormat="1" ht="30" hidden="1" customHeight="1" x14ac:dyDescent="0.5">
      <c r="A32" s="169"/>
      <c r="B32" s="191" t="s">
        <v>166</v>
      </c>
      <c r="C32" s="189"/>
      <c r="D32" s="180"/>
    </row>
    <row r="33" spans="1:5" s="152" customFormat="1" ht="30" hidden="1" customHeight="1" x14ac:dyDescent="0.5">
      <c r="A33" s="169"/>
      <c r="B33" s="191" t="s">
        <v>165</v>
      </c>
      <c r="C33" s="189"/>
      <c r="D33" s="180"/>
    </row>
    <row r="34" spans="1:5" s="152" customFormat="1" ht="30" hidden="1" customHeight="1" x14ac:dyDescent="0.5">
      <c r="A34" s="169"/>
      <c r="B34" s="191" t="s">
        <v>164</v>
      </c>
      <c r="C34" s="189"/>
      <c r="D34" s="180"/>
    </row>
    <row r="35" spans="1:5" s="152" customFormat="1" ht="30" hidden="1" customHeight="1" x14ac:dyDescent="0.5">
      <c r="A35" s="169"/>
      <c r="B35" s="190" t="s">
        <v>163</v>
      </c>
      <c r="C35" s="189"/>
      <c r="D35" s="180"/>
    </row>
    <row r="36" spans="1:5" s="152" customFormat="1" ht="30" customHeight="1" x14ac:dyDescent="0.5">
      <c r="A36" s="169"/>
      <c r="B36" s="188" t="s">
        <v>162</v>
      </c>
      <c r="C36" s="187">
        <v>24055001.434300002</v>
      </c>
      <c r="D36" s="187">
        <v>6519373.9815999996</v>
      </c>
      <c r="E36" s="161"/>
    </row>
    <row r="37" spans="1:5" s="152" customFormat="1" ht="7.9" customHeight="1" x14ac:dyDescent="0.5">
      <c r="A37" s="169"/>
      <c r="B37" s="186"/>
      <c r="C37" s="185"/>
      <c r="D37" s="176"/>
    </row>
    <row r="38" spans="1:5" s="152" customFormat="1" ht="30" customHeight="1" x14ac:dyDescent="0.5">
      <c r="A38" s="169"/>
      <c r="B38" s="184" t="s">
        <v>161</v>
      </c>
      <c r="C38" s="183">
        <f>C28-C36</f>
        <v>62052207.462799981</v>
      </c>
      <c r="D38" s="183">
        <f>D28-D36</f>
        <v>5540201.0184000004</v>
      </c>
      <c r="E38" s="161"/>
    </row>
    <row r="39" spans="1:5" s="175" customFormat="1" ht="30" customHeight="1" x14ac:dyDescent="0.5">
      <c r="A39" s="179"/>
      <c r="B39" s="178"/>
      <c r="C39" s="177"/>
      <c r="D39" s="176"/>
      <c r="E39" s="161"/>
    </row>
    <row r="40" spans="1:5" s="160" customFormat="1" ht="30" customHeight="1" x14ac:dyDescent="0.5">
      <c r="A40" s="165"/>
      <c r="B40" s="182" t="s">
        <v>160</v>
      </c>
      <c r="C40" s="181"/>
      <c r="D40" s="180"/>
      <c r="E40" s="161"/>
    </row>
    <row r="41" spans="1:5" s="175" customFormat="1" ht="30" customHeight="1" x14ac:dyDescent="0.5">
      <c r="A41" s="179"/>
      <c r="B41" s="178"/>
      <c r="C41" s="177"/>
      <c r="D41" s="176"/>
      <c r="E41" s="161"/>
    </row>
    <row r="42" spans="1:5" s="152" customFormat="1" ht="30" customHeight="1" thickBot="1" x14ac:dyDescent="0.55000000000000004">
      <c r="A42" s="169"/>
      <c r="B42" s="174" t="s">
        <v>159</v>
      </c>
      <c r="C42" s="173">
        <f>C38+C40</f>
        <v>62052207.462799981</v>
      </c>
      <c r="D42" s="173">
        <f>D38+D40</f>
        <v>5540201.0184000004</v>
      </c>
      <c r="E42" s="161"/>
    </row>
    <row r="43" spans="1:5" s="152" customFormat="1" ht="30" customHeight="1" thickTop="1" x14ac:dyDescent="0.5">
      <c r="A43" s="169"/>
      <c r="B43" s="172"/>
      <c r="C43" s="171"/>
      <c r="D43" s="170"/>
      <c r="E43" s="161"/>
    </row>
    <row r="44" spans="1:5" s="152" customFormat="1" ht="30" customHeight="1" outlineLevel="1" x14ac:dyDescent="0.5">
      <c r="A44" s="169"/>
      <c r="B44" s="168" t="s">
        <v>158</v>
      </c>
      <c r="C44" s="167"/>
      <c r="D44" s="166"/>
      <c r="E44" s="161"/>
    </row>
    <row r="45" spans="1:5" s="160" customFormat="1" ht="30" customHeight="1" outlineLevel="1" x14ac:dyDescent="0.5">
      <c r="A45" s="165"/>
      <c r="B45" s="164" t="s">
        <v>157</v>
      </c>
      <c r="C45" s="163">
        <f>C38/C28</f>
        <v>0.72063893671148649</v>
      </c>
      <c r="D45" s="162">
        <f>D38/D28</f>
        <v>0.45940267533474444</v>
      </c>
      <c r="E45" s="161"/>
    </row>
    <row r="46" spans="1:5" s="155" customFormat="1" ht="30" customHeight="1" outlineLevel="1" thickBot="1" x14ac:dyDescent="0.55000000000000004">
      <c r="A46" s="159"/>
      <c r="B46" s="158" t="s">
        <v>156</v>
      </c>
      <c r="C46" s="157">
        <f>C42/(C28+C40)</f>
        <v>0.72063893671148649</v>
      </c>
      <c r="D46" s="156">
        <f>D42/(D28+D40)</f>
        <v>0.45940267533474444</v>
      </c>
    </row>
    <row r="47" spans="1:5" s="152" customFormat="1" ht="30" customHeight="1" x14ac:dyDescent="0.5">
      <c r="A47" s="154"/>
      <c r="B47" s="153"/>
      <c r="C47" s="153"/>
    </row>
    <row r="48" spans="1:5" s="152" customFormat="1" ht="30" customHeight="1" x14ac:dyDescent="0.5">
      <c r="A48" s="154"/>
      <c r="B48" s="153"/>
      <c r="C48" s="153"/>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146" customFormat="1" ht="30" customHeight="1" x14ac:dyDescent="0.25">
      <c r="B54" s="145"/>
      <c r="C54" s="145"/>
      <c r="D54" s="40"/>
      <c r="E54" s="40"/>
    </row>
    <row r="55" spans="2:5" s="146" customFormat="1" ht="30" customHeight="1" x14ac:dyDescent="0.25">
      <c r="B55" s="145"/>
      <c r="C55" s="145"/>
      <c r="D55" s="40"/>
      <c r="E55" s="40"/>
    </row>
    <row r="56" spans="2:5" s="146" customFormat="1" ht="30" customHeight="1" x14ac:dyDescent="0.25">
      <c r="B56" s="145"/>
      <c r="C56" s="145"/>
      <c r="D56" s="40"/>
      <c r="E56" s="40"/>
    </row>
    <row r="57" spans="2:5" s="146" customFormat="1" ht="30" customHeight="1" x14ac:dyDescent="0.25">
      <c r="B57" s="145"/>
      <c r="C57" s="145"/>
      <c r="D57" s="40"/>
      <c r="E57" s="40"/>
    </row>
    <row r="58" spans="2:5" s="146" customFormat="1" ht="30" customHeight="1" x14ac:dyDescent="0.25">
      <c r="B58" s="145"/>
      <c r="C58" s="145"/>
      <c r="D58" s="40"/>
      <c r="E58" s="40"/>
    </row>
    <row r="59" spans="2:5" s="146" customFormat="1" ht="30" customHeight="1" x14ac:dyDescent="0.25">
      <c r="B59" s="145"/>
      <c r="C59" s="145"/>
      <c r="D59" s="40"/>
      <c r="E59" s="40"/>
    </row>
    <row r="60" spans="2:5" s="146" customFormat="1" ht="30" customHeight="1" x14ac:dyDescent="0.25">
      <c r="B60" s="145"/>
      <c r="C60" s="145"/>
      <c r="D60" s="40"/>
      <c r="E60" s="40"/>
    </row>
    <row r="61" spans="2:5" s="146" customFormat="1" ht="30" customHeight="1" x14ac:dyDescent="0.25">
      <c r="B61" s="145"/>
      <c r="C61" s="145"/>
      <c r="D61" s="40"/>
      <c r="E61" s="40"/>
    </row>
    <row r="62" spans="2:5" s="146" customFormat="1" ht="30" customHeight="1" x14ac:dyDescent="0.25">
      <c r="B62" s="145"/>
      <c r="C62" s="145"/>
      <c r="D62" s="40"/>
      <c r="E62" s="40"/>
    </row>
    <row r="63" spans="2:5" s="146" customFormat="1" ht="30" customHeight="1" x14ac:dyDescent="0.25">
      <c r="B63" s="145"/>
      <c r="C63" s="145"/>
      <c r="D63" s="40"/>
      <c r="E63" s="40"/>
    </row>
    <row r="64" spans="2:5" s="146" customFormat="1" ht="30" customHeight="1" x14ac:dyDescent="0.25">
      <c r="B64" s="145"/>
      <c r="C64" s="145"/>
      <c r="D64" s="40"/>
      <c r="E64" s="40"/>
    </row>
    <row r="65" spans="1:5" s="146" customFormat="1" ht="30" customHeight="1" x14ac:dyDescent="0.25">
      <c r="B65" s="145"/>
      <c r="C65" s="145"/>
      <c r="D65" s="40"/>
      <c r="E65" s="40"/>
    </row>
    <row r="66" spans="1:5" s="146" customFormat="1" ht="30" customHeight="1" x14ac:dyDescent="0.25">
      <c r="B66" s="145"/>
      <c r="C66" s="145"/>
      <c r="D66" s="40"/>
      <c r="E66" s="40"/>
    </row>
    <row r="67" spans="1:5" s="146" customFormat="1" ht="30" customHeight="1" x14ac:dyDescent="0.25">
      <c r="B67" s="145"/>
      <c r="C67" s="145"/>
      <c r="D67" s="40"/>
      <c r="E67" s="40"/>
    </row>
    <row r="68" spans="1:5" s="146" customFormat="1" ht="30" customHeight="1" x14ac:dyDescent="0.25">
      <c r="B68" s="145"/>
      <c r="C68" s="145"/>
      <c r="D68" s="40"/>
      <c r="E68" s="40"/>
    </row>
    <row r="69" spans="1:5" s="146" customFormat="1" ht="30" customHeight="1" x14ac:dyDescent="0.25">
      <c r="B69" s="145"/>
      <c r="C69" s="145"/>
      <c r="D69" s="40"/>
      <c r="E69" s="40"/>
    </row>
    <row r="70" spans="1:5" ht="30" customHeight="1" x14ac:dyDescent="0.25"/>
    <row r="71" spans="1:5" ht="30" customHeight="1" x14ac:dyDescent="0.25"/>
    <row r="72" spans="1:5" ht="30" customHeight="1" x14ac:dyDescent="0.25"/>
    <row r="73" spans="1:5" ht="30" customHeight="1" x14ac:dyDescent="0.25"/>
    <row r="79" spans="1:5" s="147" customFormat="1" x14ac:dyDescent="0.25">
      <c r="A79" s="151"/>
      <c r="B79" s="150" t="s">
        <v>155</v>
      </c>
      <c r="C79" s="150"/>
      <c r="D79" s="149"/>
    </row>
    <row r="80" spans="1:5" x14ac:dyDescent="0.25">
      <c r="B80" s="148"/>
      <c r="C80" s="148"/>
      <c r="D80" s="147"/>
    </row>
  </sheetData>
  <mergeCells count="5">
    <mergeCell ref="B2:D2"/>
    <mergeCell ref="B3:D3"/>
    <mergeCell ref="B4:D4"/>
    <mergeCell ref="B7:D7"/>
    <mergeCell ref="B10:D10"/>
  </mergeCells>
  <pageMargins left="0.45" right="0.45" top="0.25" bottom="0.5" header="0.3" footer="0.3"/>
  <pageSetup scale="55"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B1:F21"/>
  <sheetViews>
    <sheetView showGridLines="0" zoomScaleNormal="100" workbookViewId="0">
      <selection activeCell="A6" sqref="A6"/>
    </sheetView>
  </sheetViews>
  <sheetFormatPr defaultColWidth="8.85546875" defaultRowHeight="15" x14ac:dyDescent="0.25"/>
  <cols>
    <col min="1" max="1" width="8.85546875" style="63"/>
    <col min="2" max="2" width="32.28515625" style="244" customWidth="1"/>
    <col min="3" max="4" width="22.28515625" style="244" customWidth="1"/>
    <col min="5" max="5" width="17.5703125" style="244" customWidth="1"/>
    <col min="6" max="6" width="19.5703125" style="244" customWidth="1"/>
    <col min="7" max="16384" width="8.85546875" style="63"/>
  </cols>
  <sheetData>
    <row r="1" spans="2:6" s="261" customFormat="1" x14ac:dyDescent="0.25">
      <c r="B1" s="262"/>
      <c r="C1" s="262"/>
      <c r="D1" s="262"/>
      <c r="E1" s="262"/>
      <c r="F1" s="262"/>
    </row>
    <row r="2" spans="2:6" ht="15.75" x14ac:dyDescent="0.25">
      <c r="B2" s="377" t="s">
        <v>208</v>
      </c>
      <c r="C2" s="377"/>
      <c r="D2" s="377"/>
      <c r="E2" s="377"/>
      <c r="F2" s="377"/>
    </row>
    <row r="3" spans="2:6" ht="18.75" x14ac:dyDescent="0.3">
      <c r="B3" s="378" t="s">
        <v>188</v>
      </c>
      <c r="C3" s="379"/>
      <c r="D3" s="379"/>
      <c r="E3" s="379"/>
      <c r="F3" s="380"/>
    </row>
    <row r="4" spans="2:6" ht="18.75" x14ac:dyDescent="0.3">
      <c r="B4" s="351" t="s">
        <v>207</v>
      </c>
      <c r="C4" s="352"/>
      <c r="D4" s="352"/>
      <c r="E4" s="352"/>
      <c r="F4" s="353"/>
    </row>
    <row r="5" spans="2:6" ht="15.75" x14ac:dyDescent="0.25">
      <c r="B5" s="248"/>
      <c r="C5" s="248"/>
      <c r="D5" s="248"/>
      <c r="E5" s="248"/>
      <c r="F5" s="248"/>
    </row>
    <row r="6" spans="2:6" ht="28.5" customHeight="1" x14ac:dyDescent="0.25">
      <c r="B6" s="381" t="s">
        <v>206</v>
      </c>
      <c r="C6" s="381"/>
      <c r="D6" s="381"/>
      <c r="E6" s="381"/>
      <c r="F6" s="381"/>
    </row>
    <row r="7" spans="2:6" ht="15.75" x14ac:dyDescent="0.25">
      <c r="B7" s="248"/>
      <c r="C7" s="248"/>
      <c r="D7" s="248"/>
      <c r="E7" s="248"/>
      <c r="F7" s="248"/>
    </row>
    <row r="8" spans="2:6" ht="48" customHeight="1" x14ac:dyDescent="0.25">
      <c r="B8" s="260" t="s">
        <v>205</v>
      </c>
      <c r="C8" s="259" t="s">
        <v>204</v>
      </c>
      <c r="D8" s="259" t="s">
        <v>203</v>
      </c>
      <c r="E8" s="259" t="s">
        <v>202</v>
      </c>
      <c r="F8" s="258" t="s">
        <v>201</v>
      </c>
    </row>
    <row r="9" spans="2:6" ht="25.5" customHeight="1" x14ac:dyDescent="0.25">
      <c r="B9" s="257"/>
      <c r="C9" s="256" t="s">
        <v>200</v>
      </c>
      <c r="D9" s="256" t="s">
        <v>199</v>
      </c>
      <c r="E9" s="256" t="s">
        <v>199</v>
      </c>
      <c r="F9" s="255" t="s">
        <v>198</v>
      </c>
    </row>
    <row r="10" spans="2:6" ht="24" customHeight="1" x14ac:dyDescent="0.25">
      <c r="B10" s="252" t="s">
        <v>67</v>
      </c>
      <c r="C10" s="254" t="s">
        <v>195</v>
      </c>
      <c r="D10" s="250">
        <v>7210</v>
      </c>
      <c r="E10" s="249">
        <v>4576681.7163028372</v>
      </c>
      <c r="F10" s="253"/>
    </row>
    <row r="11" spans="2:6" ht="15.75" x14ac:dyDescent="0.25">
      <c r="B11" s="252" t="s">
        <v>68</v>
      </c>
      <c r="C11" s="254" t="s">
        <v>195</v>
      </c>
      <c r="D11" s="250">
        <v>9957</v>
      </c>
      <c r="E11" s="249">
        <v>10574821.131272387</v>
      </c>
      <c r="F11" s="253">
        <v>5000000.0000000298</v>
      </c>
    </row>
    <row r="12" spans="2:6" ht="15.75" x14ac:dyDescent="0.25">
      <c r="B12" s="252" t="s">
        <v>197</v>
      </c>
      <c r="C12" s="254" t="s">
        <v>195</v>
      </c>
      <c r="D12" s="250">
        <v>19915</v>
      </c>
      <c r="E12" s="249"/>
      <c r="F12" s="253"/>
    </row>
    <row r="13" spans="2:6" ht="15.75" x14ac:dyDescent="0.25">
      <c r="B13" s="252" t="s">
        <v>196</v>
      </c>
      <c r="C13" s="254" t="s">
        <v>195</v>
      </c>
      <c r="D13" s="250"/>
      <c r="E13" s="249"/>
      <c r="F13" s="253"/>
    </row>
    <row r="14" spans="2:6" ht="15.75" x14ac:dyDescent="0.25">
      <c r="B14" s="252" t="s">
        <v>194</v>
      </c>
      <c r="C14" s="251"/>
      <c r="D14" s="250">
        <v>37082</v>
      </c>
      <c r="E14" s="249">
        <v>15151502.847575225</v>
      </c>
      <c r="F14" s="249">
        <v>5000000.0000000298</v>
      </c>
    </row>
    <row r="15" spans="2:6" ht="15.75" x14ac:dyDescent="0.25">
      <c r="B15" s="248"/>
    </row>
    <row r="16" spans="2:6" ht="15.75" x14ac:dyDescent="0.25">
      <c r="B16" s="247"/>
      <c r="E16" s="246"/>
    </row>
    <row r="17" spans="2:2" x14ac:dyDescent="0.25">
      <c r="B17" s="245" t="s">
        <v>193</v>
      </c>
    </row>
    <row r="18" spans="2:2" x14ac:dyDescent="0.25">
      <c r="B18" s="245" t="s">
        <v>192</v>
      </c>
    </row>
    <row r="19" spans="2:2" x14ac:dyDescent="0.25">
      <c r="B19" s="245" t="s">
        <v>191</v>
      </c>
    </row>
    <row r="20" spans="2:2" x14ac:dyDescent="0.25">
      <c r="B20" s="245" t="s">
        <v>190</v>
      </c>
    </row>
    <row r="21" spans="2:2" x14ac:dyDescent="0.25">
      <c r="B21" s="245"/>
    </row>
  </sheetData>
  <mergeCells count="4">
    <mergeCell ref="B2:F2"/>
    <mergeCell ref="B3:F3"/>
    <mergeCell ref="B4:F4"/>
    <mergeCell ref="B6:F6"/>
  </mergeCells>
  <pageMargins left="0.7" right="0.7" top="0.75" bottom="0.75" header="0.3" footer="0.3"/>
  <pageSetup orientation="landscape" r:id="rId1"/>
  <headerFooter>
    <oddFooter>&amp;L&amp;D
Page &amp;P&amp;R&amp;F,&amp;A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tint="0.59999389629810485"/>
    <pageSetUpPr fitToPage="1"/>
  </sheetPr>
  <dimension ref="B2:L33"/>
  <sheetViews>
    <sheetView showGridLines="0" tabSelected="1" zoomScale="94" zoomScaleNormal="94" zoomScaleSheetLayoutView="55" workbookViewId="0">
      <selection activeCell="G23" sqref="G23"/>
    </sheetView>
  </sheetViews>
  <sheetFormatPr defaultColWidth="9.140625" defaultRowHeight="15" customHeight="1" x14ac:dyDescent="0.25"/>
  <cols>
    <col min="1" max="1" width="3.5703125" style="263" customWidth="1"/>
    <col min="2" max="2" width="39.7109375" style="263" customWidth="1"/>
    <col min="3" max="3" width="24" style="263" customWidth="1"/>
    <col min="4" max="12" width="22.7109375" style="263" customWidth="1"/>
    <col min="13" max="16384" width="9.140625" style="263"/>
  </cols>
  <sheetData>
    <row r="2" spans="2:12" s="63" customFormat="1" ht="15.75" x14ac:dyDescent="0.25">
      <c r="B2" s="377" t="s">
        <v>237</v>
      </c>
      <c r="C2" s="377"/>
      <c r="D2" s="377"/>
      <c r="E2" s="377"/>
      <c r="F2" s="377"/>
      <c r="G2" s="377"/>
      <c r="H2" s="377"/>
      <c r="I2" s="377"/>
      <c r="J2" s="377"/>
      <c r="K2" s="377"/>
      <c r="L2" s="377"/>
    </row>
    <row r="3" spans="2:12" s="63" customFormat="1" ht="18.75" x14ac:dyDescent="0.3">
      <c r="B3" s="378" t="s">
        <v>236</v>
      </c>
      <c r="C3" s="379"/>
      <c r="D3" s="379"/>
      <c r="E3" s="379"/>
      <c r="F3" s="379"/>
      <c r="G3" s="379"/>
      <c r="H3" s="379"/>
      <c r="I3" s="379"/>
      <c r="J3" s="379"/>
      <c r="K3" s="379"/>
      <c r="L3" s="380"/>
    </row>
    <row r="4" spans="2:12" s="63" customFormat="1" ht="18.75" x14ac:dyDescent="0.3">
      <c r="B4" s="351" t="s">
        <v>235</v>
      </c>
      <c r="C4" s="352"/>
      <c r="D4" s="352"/>
      <c r="E4" s="352"/>
      <c r="F4" s="352"/>
      <c r="G4" s="352"/>
      <c r="H4" s="352"/>
      <c r="I4" s="352"/>
      <c r="J4" s="352"/>
      <c r="K4" s="352"/>
      <c r="L4" s="353"/>
    </row>
    <row r="5" spans="2:12" s="261" customFormat="1" ht="18.75" x14ac:dyDescent="0.3">
      <c r="B5" s="301"/>
      <c r="C5" s="301"/>
      <c r="D5" s="301"/>
      <c r="E5" s="301"/>
      <c r="F5" s="301"/>
      <c r="G5" s="301"/>
      <c r="H5" s="301"/>
      <c r="I5" s="301"/>
      <c r="J5" s="301"/>
      <c r="K5" s="301"/>
      <c r="L5" s="301"/>
    </row>
    <row r="6" spans="2:12" s="261" customFormat="1" ht="18.75" customHeight="1" x14ac:dyDescent="0.25">
      <c r="B6" s="382" t="s">
        <v>234</v>
      </c>
      <c r="C6" s="382"/>
      <c r="D6" s="382"/>
      <c r="E6" s="382"/>
      <c r="F6" s="382"/>
      <c r="G6" s="382"/>
      <c r="H6" s="382"/>
      <c r="I6" s="382"/>
      <c r="J6" s="382"/>
      <c r="K6" s="382"/>
      <c r="L6" s="382"/>
    </row>
    <row r="7" spans="2:12" s="261" customFormat="1" ht="18.75" customHeight="1" x14ac:dyDescent="0.25">
      <c r="B7" s="382"/>
      <c r="C7" s="382"/>
      <c r="D7" s="382"/>
      <c r="E7" s="382"/>
      <c r="F7" s="382"/>
      <c r="G7" s="382"/>
      <c r="H7" s="382"/>
      <c r="I7" s="382"/>
      <c r="J7" s="382"/>
      <c r="K7" s="382"/>
      <c r="L7" s="382"/>
    </row>
    <row r="8" spans="2:12" s="261" customFormat="1" ht="18.75" x14ac:dyDescent="0.3">
      <c r="B8" s="300"/>
      <c r="C8" s="300"/>
      <c r="D8" s="300"/>
      <c r="E8" s="300"/>
      <c r="F8" s="300"/>
      <c r="G8" s="300"/>
      <c r="H8" s="300"/>
    </row>
    <row r="9" spans="2:12" s="297" customFormat="1" x14ac:dyDescent="0.25">
      <c r="B9" s="299"/>
      <c r="D9" s="299"/>
      <c r="E9" s="299"/>
      <c r="F9" s="299"/>
      <c r="G9" s="299"/>
      <c r="H9" s="299"/>
      <c r="I9" s="298"/>
      <c r="J9" s="298"/>
      <c r="K9" s="298"/>
      <c r="L9" s="298"/>
    </row>
    <row r="10" spans="2:12" s="291" customFormat="1" ht="15" customHeight="1" x14ac:dyDescent="0.25">
      <c r="B10" s="383" t="s">
        <v>233</v>
      </c>
      <c r="C10" s="296" t="s">
        <v>232</v>
      </c>
      <c r="D10" s="295" t="s">
        <v>232</v>
      </c>
      <c r="E10" s="294" t="s">
        <v>231</v>
      </c>
      <c r="F10" s="293" t="s">
        <v>230</v>
      </c>
      <c r="G10" s="295" t="s">
        <v>232</v>
      </c>
      <c r="H10" s="294" t="s">
        <v>231</v>
      </c>
      <c r="I10" s="293" t="s">
        <v>230</v>
      </c>
      <c r="J10" s="294" t="s">
        <v>232</v>
      </c>
      <c r="K10" s="294" t="s">
        <v>231</v>
      </c>
      <c r="L10" s="293" t="s">
        <v>230</v>
      </c>
    </row>
    <row r="11" spans="2:12" s="291" customFormat="1" ht="15" customHeight="1" x14ac:dyDescent="0.25">
      <c r="B11" s="384"/>
      <c r="C11" s="292" t="s">
        <v>229</v>
      </c>
      <c r="D11" s="385" t="s">
        <v>228</v>
      </c>
      <c r="E11" s="386"/>
      <c r="F11" s="387"/>
      <c r="G11" s="385" t="s">
        <v>227</v>
      </c>
      <c r="H11" s="386"/>
      <c r="I11" s="387"/>
      <c r="J11" s="386" t="s">
        <v>226</v>
      </c>
      <c r="K11" s="386"/>
      <c r="L11" s="387"/>
    </row>
    <row r="12" spans="2:12" ht="15" customHeight="1" x14ac:dyDescent="0.25">
      <c r="B12" s="290" t="s">
        <v>225</v>
      </c>
      <c r="C12" s="284">
        <v>66317188.459999993</v>
      </c>
      <c r="D12" s="288">
        <v>30669153.059999999</v>
      </c>
      <c r="E12" s="287">
        <v>30669153.059999999</v>
      </c>
      <c r="F12" s="286"/>
      <c r="G12" s="288">
        <v>35648035.399999999</v>
      </c>
      <c r="H12" s="287">
        <v>35648035.399999999</v>
      </c>
      <c r="I12" s="286"/>
      <c r="J12" s="287"/>
      <c r="K12" s="287"/>
      <c r="L12" s="286"/>
    </row>
    <row r="13" spans="2:12" ht="15" customHeight="1" x14ac:dyDescent="0.25">
      <c r="B13" s="290" t="s">
        <v>224</v>
      </c>
      <c r="C13" s="284">
        <v>0</v>
      </c>
      <c r="D13" s="288"/>
      <c r="E13" s="287"/>
      <c r="F13" s="286"/>
      <c r="G13" s="288"/>
      <c r="H13" s="287"/>
      <c r="I13" s="286"/>
      <c r="J13" s="287"/>
      <c r="K13" s="287"/>
      <c r="L13" s="286"/>
    </row>
    <row r="14" spans="2:12" ht="15" customHeight="1" x14ac:dyDescent="0.25">
      <c r="B14" s="290" t="s">
        <v>223</v>
      </c>
      <c r="C14" s="284">
        <v>31999014.48</v>
      </c>
      <c r="D14" s="288">
        <v>31999014.48</v>
      </c>
      <c r="E14" s="287">
        <v>31999014.48</v>
      </c>
      <c r="F14" s="286"/>
      <c r="G14" s="288"/>
      <c r="H14" s="287"/>
      <c r="I14" s="286"/>
      <c r="J14" s="287"/>
      <c r="K14" s="287"/>
      <c r="L14" s="286"/>
    </row>
    <row r="15" spans="2:12" ht="15" customHeight="1" x14ac:dyDescent="0.25">
      <c r="B15" s="290" t="s">
        <v>222</v>
      </c>
      <c r="C15" s="284">
        <v>37365716.740000002</v>
      </c>
      <c r="D15" s="288">
        <v>0</v>
      </c>
      <c r="E15" s="287">
        <v>4981823.04</v>
      </c>
      <c r="F15" s="286"/>
      <c r="G15" s="288">
        <v>37365716.740000002</v>
      </c>
      <c r="H15" s="288">
        <v>37365716.740000002</v>
      </c>
      <c r="I15" s="286"/>
      <c r="J15" s="287"/>
      <c r="K15" s="287"/>
      <c r="L15" s="286"/>
    </row>
    <row r="16" spans="2:12" ht="15" customHeight="1" x14ac:dyDescent="0.25">
      <c r="B16" s="290" t="s">
        <v>221</v>
      </c>
      <c r="C16" s="284">
        <v>3630616.2333333329</v>
      </c>
      <c r="D16" s="288">
        <v>3630616.2333333329</v>
      </c>
      <c r="E16" s="287">
        <v>3267554.61</v>
      </c>
      <c r="F16" s="286">
        <v>363061.62333333306</v>
      </c>
      <c r="G16" s="288"/>
      <c r="H16" s="287">
        <v>363061.62</v>
      </c>
      <c r="I16" s="286"/>
      <c r="J16" s="287"/>
      <c r="K16" s="287"/>
      <c r="L16" s="286"/>
    </row>
    <row r="17" spans="2:12" ht="15" customHeight="1" x14ac:dyDescent="0.25">
      <c r="B17" s="290" t="s">
        <v>220</v>
      </c>
      <c r="C17" s="284">
        <v>3574400</v>
      </c>
      <c r="D17" s="288">
        <v>3226000</v>
      </c>
      <c r="E17" s="287">
        <v>3248400</v>
      </c>
      <c r="F17" s="286">
        <v>22400</v>
      </c>
      <c r="G17" s="288">
        <v>348400</v>
      </c>
      <c r="H17" s="287">
        <v>370800</v>
      </c>
      <c r="I17" s="286"/>
      <c r="J17" s="287"/>
      <c r="K17" s="287"/>
      <c r="L17" s="286"/>
    </row>
    <row r="18" spans="2:12" ht="15" customHeight="1" x14ac:dyDescent="0.25">
      <c r="B18" s="290" t="s">
        <v>219</v>
      </c>
      <c r="C18" s="284">
        <v>2082928.25</v>
      </c>
      <c r="D18" s="288">
        <v>1822738.18</v>
      </c>
      <c r="E18" s="287">
        <v>1822738.18</v>
      </c>
      <c r="F18" s="286"/>
      <c r="G18" s="288">
        <v>260190.07</v>
      </c>
      <c r="H18" s="287">
        <v>264030.12</v>
      </c>
      <c r="I18" s="286"/>
      <c r="J18" s="287"/>
      <c r="K18" s="287"/>
      <c r="L18" s="286"/>
    </row>
    <row r="19" spans="2:12" ht="15" customHeight="1" x14ac:dyDescent="0.25">
      <c r="B19" s="290" t="s">
        <v>218</v>
      </c>
      <c r="C19" s="284">
        <v>726998</v>
      </c>
      <c r="D19" s="288"/>
      <c r="E19" s="287">
        <v>630000</v>
      </c>
      <c r="F19" s="286"/>
      <c r="G19" s="288">
        <v>726998</v>
      </c>
      <c r="H19" s="287">
        <v>96998</v>
      </c>
      <c r="I19" s="286"/>
      <c r="J19" s="287"/>
      <c r="K19" s="287"/>
      <c r="L19" s="286"/>
    </row>
    <row r="20" spans="2:12" ht="15" customHeight="1" x14ac:dyDescent="0.25">
      <c r="B20" s="290" t="s">
        <v>217</v>
      </c>
      <c r="C20" s="284">
        <v>0</v>
      </c>
      <c r="D20" s="288"/>
      <c r="E20" s="287"/>
      <c r="F20" s="286"/>
      <c r="G20" s="288"/>
      <c r="H20" s="287"/>
      <c r="I20" s="286"/>
      <c r="J20" s="287"/>
      <c r="K20" s="287"/>
      <c r="L20" s="286"/>
    </row>
    <row r="21" spans="2:12" ht="15" customHeight="1" x14ac:dyDescent="0.25">
      <c r="B21" s="290" t="s">
        <v>216</v>
      </c>
      <c r="C21" s="284">
        <v>66989.2</v>
      </c>
      <c r="D21" s="288">
        <v>18442.2</v>
      </c>
      <c r="E21" s="287">
        <v>18442.2</v>
      </c>
      <c r="F21" s="286"/>
      <c r="G21" s="288">
        <v>48547</v>
      </c>
      <c r="H21" s="287">
        <v>48547</v>
      </c>
      <c r="I21" s="286"/>
      <c r="J21" s="287"/>
      <c r="K21" s="287"/>
      <c r="L21" s="286"/>
    </row>
    <row r="22" spans="2:12" ht="15" customHeight="1" x14ac:dyDescent="0.25">
      <c r="B22" s="290" t="s">
        <v>215</v>
      </c>
      <c r="C22" s="284">
        <v>13636.36</v>
      </c>
      <c r="D22" s="288">
        <v>13636.36</v>
      </c>
      <c r="E22" s="287">
        <v>13636.36</v>
      </c>
      <c r="F22" s="286"/>
      <c r="G22" s="288"/>
      <c r="H22" s="287"/>
      <c r="I22" s="286"/>
      <c r="J22" s="287"/>
      <c r="K22" s="287"/>
      <c r="L22" s="286"/>
    </row>
    <row r="23" spans="2:12" ht="15" customHeight="1" x14ac:dyDescent="0.25">
      <c r="B23" s="290" t="s">
        <v>214</v>
      </c>
      <c r="C23" s="284">
        <v>0</v>
      </c>
      <c r="D23" s="288"/>
      <c r="E23" s="287"/>
      <c r="F23" s="286"/>
      <c r="G23" s="287">
        <v>9609431</v>
      </c>
      <c r="H23" s="287">
        <v>9609431</v>
      </c>
      <c r="I23" s="286"/>
      <c r="J23" s="287"/>
      <c r="K23" s="287"/>
      <c r="L23" s="286"/>
    </row>
    <row r="24" spans="2:12" ht="15" customHeight="1" x14ac:dyDescent="0.25">
      <c r="B24" s="290" t="s">
        <v>213</v>
      </c>
      <c r="C24" s="284">
        <v>2471637.5699999998</v>
      </c>
      <c r="D24" s="289">
        <v>2471637.5699999998</v>
      </c>
      <c r="E24" s="288">
        <v>4669.71</v>
      </c>
      <c r="F24" s="286">
        <v>2466967.86</v>
      </c>
      <c r="G24" s="288"/>
      <c r="H24" s="288">
        <v>2129374.0900000003</v>
      </c>
      <c r="I24" s="286">
        <v>337593.76999999955</v>
      </c>
      <c r="J24" s="287"/>
      <c r="K24" s="287"/>
      <c r="L24" s="286"/>
    </row>
    <row r="25" spans="2:12" ht="15" customHeight="1" x14ac:dyDescent="0.25">
      <c r="B25" s="285" t="s">
        <v>212</v>
      </c>
      <c r="C25" s="284"/>
      <c r="D25" s="283"/>
      <c r="E25" s="282"/>
      <c r="F25" s="281"/>
      <c r="G25" s="282"/>
      <c r="H25" s="282"/>
      <c r="I25" s="281"/>
      <c r="J25" s="282"/>
      <c r="K25" s="282"/>
      <c r="L25" s="281"/>
    </row>
    <row r="26" spans="2:12" ht="15" customHeight="1" thickBot="1" x14ac:dyDescent="0.3">
      <c r="B26" s="280" t="s">
        <v>211</v>
      </c>
      <c r="C26" s="279">
        <f t="shared" ref="C26:L26" si="0">SUM(C12:C25)</f>
        <v>148249125.29333332</v>
      </c>
      <c r="D26" s="278">
        <f t="shared" si="0"/>
        <v>73851238.083333343</v>
      </c>
      <c r="E26" s="277">
        <f t="shared" si="0"/>
        <v>76655431.640000001</v>
      </c>
      <c r="F26" s="276">
        <f t="shared" si="0"/>
        <v>2852429.4833333329</v>
      </c>
      <c r="G26" s="275">
        <f t="shared" si="0"/>
        <v>84007318.209999993</v>
      </c>
      <c r="H26" s="274">
        <f t="shared" si="0"/>
        <v>85895993.970000014</v>
      </c>
      <c r="I26" s="273">
        <f t="shared" si="0"/>
        <v>337593.76999999955</v>
      </c>
      <c r="J26" s="274">
        <f t="shared" si="0"/>
        <v>0</v>
      </c>
      <c r="K26" s="274">
        <f t="shared" si="0"/>
        <v>0</v>
      </c>
      <c r="L26" s="273">
        <f t="shared" si="0"/>
        <v>0</v>
      </c>
    </row>
    <row r="27" spans="2:12" ht="15" customHeight="1" thickTop="1" x14ac:dyDescent="0.25"/>
    <row r="28" spans="2:12" ht="15" customHeight="1" x14ac:dyDescent="0.25">
      <c r="B28" s="272" t="s">
        <v>210</v>
      </c>
    </row>
    <row r="29" spans="2:12" ht="15" customHeight="1" x14ac:dyDescent="0.25">
      <c r="B29" s="271" t="s">
        <v>209</v>
      </c>
      <c r="C29" s="270">
        <v>0</v>
      </c>
      <c r="D29" s="269">
        <v>75697634.810000002</v>
      </c>
      <c r="E29" s="267">
        <v>0</v>
      </c>
      <c r="F29" s="266">
        <v>75697634.810000002</v>
      </c>
      <c r="G29" s="268">
        <v>-15577798</v>
      </c>
      <c r="H29" s="267"/>
      <c r="I29" s="266">
        <f>F29+G29</f>
        <v>60119836.810000002</v>
      </c>
      <c r="J29" s="268">
        <f>-I29</f>
        <v>-60119836.810000002</v>
      </c>
      <c r="K29" s="267"/>
      <c r="L29" s="266">
        <f>I29+J29</f>
        <v>0</v>
      </c>
    </row>
    <row r="32" spans="2:12" ht="15" customHeight="1" x14ac:dyDescent="0.25">
      <c r="C32" s="264"/>
      <c r="D32" s="264"/>
      <c r="I32" s="265"/>
    </row>
    <row r="33" spans="4:7" ht="15" customHeight="1" x14ac:dyDescent="0.25">
      <c r="D33" s="264"/>
      <c r="G33" s="264"/>
    </row>
  </sheetData>
  <mergeCells count="8">
    <mergeCell ref="B2:L2"/>
    <mergeCell ref="B3:L3"/>
    <mergeCell ref="B4:L4"/>
    <mergeCell ref="B6:L7"/>
    <mergeCell ref="B10:B11"/>
    <mergeCell ref="D11:F11"/>
    <mergeCell ref="G11:I11"/>
    <mergeCell ref="J11:L11"/>
  </mergeCells>
  <pageMargins left="0.2" right="0.2" top="0.25" bottom="0.75" header="0.3" footer="0.3"/>
  <pageSetup scale="49" fitToHeight="0" orientation="landscape" r:id="rId1"/>
  <headerFooter>
    <oddFooter>&amp;L&amp;D
Page &amp;P&amp;R&amp;F, &amp;A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Overview</vt:lpstr>
      <vt:lpstr>1. Reconciliation</vt:lpstr>
      <vt:lpstr>2. Charge and NPR Detail</vt:lpstr>
      <vt:lpstr>3. Utilization</vt:lpstr>
      <vt:lpstr>4. Inflation</vt:lpstr>
      <vt:lpstr>5. Vaccine Clinics and Testing</vt:lpstr>
      <vt:lpstr>6. Value Based Care Participat</vt:lpstr>
      <vt:lpstr>7. COVID-19 Advances, Relief</vt:lpstr>
      <vt:lpstr>'1. Reconciliation'!Print_Area</vt:lpstr>
      <vt:lpstr>'2. Charge and NPR Detail'!Print_Area</vt:lpstr>
      <vt:lpstr>'3. Utilization'!Print_Area</vt:lpstr>
      <vt:lpstr>'4. Inflation'!Print_Area</vt:lpstr>
      <vt:lpstr>'5. Vaccine Clinics and Testing'!Print_Area</vt:lpstr>
      <vt:lpstr>'6. Value Based Care Participat'!Print_Area</vt:lpstr>
      <vt:lpstr>Overview!Print_Area</vt:lpstr>
      <vt:lpstr>'1. Reconciliation'!Print_Titles</vt:lpstr>
    </vt:vector>
  </TitlesOfParts>
  <Company>The University of Vermont Health Network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Clark, William</dc:creator>
  <cp:lastModifiedBy>Perry, Lori</cp:lastModifiedBy>
  <dcterms:created xsi:type="dcterms:W3CDTF">2021-06-30T15:56:43Z</dcterms:created>
  <dcterms:modified xsi:type="dcterms:W3CDTF">2021-07-02T11:57:53Z</dcterms:modified>
</cp:coreProperties>
</file>