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4355" yWindow="-495" windowWidth="14595" windowHeight="13470" activeTab="1"/>
  </bookViews>
  <sheets>
    <sheet name="Assumptions" sheetId="4" r:id="rId1"/>
    <sheet name="UNRBS" sheetId="3" r:id="rId2"/>
    <sheet name="Report Data" sheetId="1" r:id="rId3"/>
    <sheet name="Report Info" sheetId="2" r:id="rId4"/>
  </sheets>
  <externalReferences>
    <externalReference r:id="rId5"/>
  </externalReferences>
  <definedNames>
    <definedName name="_xlnm.Print_Area" localSheetId="1">UNRBS!$D$2:$Q$222</definedName>
    <definedName name="_xlnm.Print_Titles" localSheetId="1">UNRBS!$1:$1</definedName>
  </definedNames>
  <calcPr calcId="145621"/>
</workbook>
</file>

<file path=xl/calcChain.xml><?xml version="1.0" encoding="utf-8"?>
<calcChain xmlns="http://schemas.openxmlformats.org/spreadsheetml/2006/main">
  <c r="J195" i="3" l="1"/>
  <c r="J222" i="3"/>
  <c r="N117" i="3"/>
  <c r="N121" i="3" s="1"/>
  <c r="O121" i="3" s="1"/>
  <c r="L117" i="3"/>
  <c r="J117" i="3"/>
  <c r="J115" i="3"/>
  <c r="P115" i="3"/>
  <c r="P117" i="3" s="1"/>
  <c r="N115" i="3"/>
  <c r="L115" i="3"/>
  <c r="D151" i="3"/>
  <c r="D77" i="3"/>
  <c r="P220" i="3"/>
  <c r="P201" i="3"/>
  <c r="P202" i="3"/>
  <c r="N202" i="3"/>
  <c r="Q202" i="3"/>
  <c r="P203" i="3"/>
  <c r="N203" i="3"/>
  <c r="Q203" i="3"/>
  <c r="P204" i="3"/>
  <c r="P205" i="3"/>
  <c r="P210" i="3"/>
  <c r="P211" i="3"/>
  <c r="P212" i="3"/>
  <c r="P214" i="3"/>
  <c r="P216" i="3"/>
  <c r="N216" i="3"/>
  <c r="Q216" i="3"/>
  <c r="N220" i="3"/>
  <c r="Q220" i="3"/>
  <c r="N201" i="3"/>
  <c r="N204" i="3"/>
  <c r="Q204" i="3"/>
  <c r="N205" i="3"/>
  <c r="N210" i="3"/>
  <c r="N211" i="3"/>
  <c r="N212" i="3"/>
  <c r="O212" i="3"/>
  <c r="L220" i="3"/>
  <c r="L201" i="3"/>
  <c r="L202" i="3"/>
  <c r="L203" i="3"/>
  <c r="O203" i="3"/>
  <c r="L204" i="3"/>
  <c r="L205" i="3"/>
  <c r="L210" i="3"/>
  <c r="O210" i="3"/>
  <c r="L211" i="3"/>
  <c r="L212" i="3"/>
  <c r="L216" i="3"/>
  <c r="O216" i="3"/>
  <c r="P161" i="3"/>
  <c r="N161" i="3"/>
  <c r="Q161" i="3" s="1"/>
  <c r="P162" i="3"/>
  <c r="P163" i="3"/>
  <c r="P164" i="3"/>
  <c r="P165" i="3"/>
  <c r="P170" i="3"/>
  <c r="P171" i="3"/>
  <c r="P172" i="3"/>
  <c r="P174" i="3"/>
  <c r="P177" i="3"/>
  <c r="P178" i="3"/>
  <c r="P179" i="3"/>
  <c r="P180" i="3"/>
  <c r="P185" i="3"/>
  <c r="P186" i="3"/>
  <c r="Q186" i="3" s="1"/>
  <c r="P187" i="3"/>
  <c r="P193" i="3"/>
  <c r="N193" i="3"/>
  <c r="Q193" i="3"/>
  <c r="N162" i="3"/>
  <c r="N163" i="3"/>
  <c r="N164" i="3"/>
  <c r="N165" i="3"/>
  <c r="N170" i="3"/>
  <c r="N171" i="3"/>
  <c r="L171" i="3"/>
  <c r="O171" i="3"/>
  <c r="N172" i="3"/>
  <c r="N177" i="3"/>
  <c r="N178" i="3"/>
  <c r="Q178" i="3"/>
  <c r="N179" i="3"/>
  <c r="N180" i="3"/>
  <c r="N182" i="3"/>
  <c r="N185" i="3"/>
  <c r="Q185" i="3" s="1"/>
  <c r="N186" i="3"/>
  <c r="N187" i="3"/>
  <c r="N189" i="3"/>
  <c r="N191" i="3" s="1"/>
  <c r="L161" i="3"/>
  <c r="L162" i="3"/>
  <c r="L163" i="3"/>
  <c r="L165" i="3"/>
  <c r="L167" i="3"/>
  <c r="P133" i="3"/>
  <c r="P140" i="3"/>
  <c r="P144" i="3"/>
  <c r="P148" i="3"/>
  <c r="N148" i="3"/>
  <c r="Q148" i="3"/>
  <c r="N133" i="3"/>
  <c r="N140" i="3"/>
  <c r="N144" i="3"/>
  <c r="L133" i="3"/>
  <c r="L140" i="3"/>
  <c r="L144" i="3"/>
  <c r="L148" i="3"/>
  <c r="M148" i="3"/>
  <c r="P93" i="3"/>
  <c r="P100" i="3"/>
  <c r="P108" i="3"/>
  <c r="N93" i="3"/>
  <c r="Q93" i="3"/>
  <c r="N100" i="3"/>
  <c r="O100" i="3"/>
  <c r="N108" i="3"/>
  <c r="L108" i="3"/>
  <c r="P59" i="3"/>
  <c r="P66" i="3"/>
  <c r="P70" i="3"/>
  <c r="N59" i="3"/>
  <c r="N66" i="3"/>
  <c r="N70" i="3"/>
  <c r="N74" i="3"/>
  <c r="L59" i="3"/>
  <c r="L66" i="3"/>
  <c r="L70" i="3"/>
  <c r="O59" i="3"/>
  <c r="P34" i="3"/>
  <c r="P41" i="3"/>
  <c r="P43" i="3"/>
  <c r="N41" i="3"/>
  <c r="Q41" i="3"/>
  <c r="L41" i="3"/>
  <c r="N34" i="3"/>
  <c r="L34" i="3"/>
  <c r="L193" i="3"/>
  <c r="L185" i="3"/>
  <c r="L186" i="3"/>
  <c r="L187" i="3"/>
  <c r="L180" i="3"/>
  <c r="L179" i="3"/>
  <c r="L178" i="3"/>
  <c r="L177" i="3"/>
  <c r="L172" i="3"/>
  <c r="O172" i="3"/>
  <c r="L170" i="3"/>
  <c r="O165" i="3"/>
  <c r="L164" i="3"/>
  <c r="K91" i="3"/>
  <c r="K90" i="3"/>
  <c r="K89" i="3"/>
  <c r="K88" i="3"/>
  <c r="K87" i="3"/>
  <c r="H140" i="3"/>
  <c r="M140" i="3"/>
  <c r="J140" i="3"/>
  <c r="K140" i="3"/>
  <c r="F140" i="3"/>
  <c r="E140" i="3"/>
  <c r="J133" i="3"/>
  <c r="K133" i="3"/>
  <c r="H133" i="3"/>
  <c r="F133" i="3"/>
  <c r="I133" i="3"/>
  <c r="E133" i="3"/>
  <c r="O115" i="3"/>
  <c r="H115" i="3"/>
  <c r="F115" i="3"/>
  <c r="G115" i="3"/>
  <c r="I115" i="3"/>
  <c r="E115" i="3"/>
  <c r="E108" i="3"/>
  <c r="E117" i="3"/>
  <c r="E121" i="3"/>
  <c r="J108" i="3"/>
  <c r="H108" i="3"/>
  <c r="H117" i="3"/>
  <c r="F108" i="3"/>
  <c r="G108" i="3"/>
  <c r="L100" i="3"/>
  <c r="J100" i="3"/>
  <c r="K100" i="3"/>
  <c r="H100" i="3"/>
  <c r="F100" i="3"/>
  <c r="E100" i="3"/>
  <c r="L93" i="3"/>
  <c r="O93" i="3"/>
  <c r="J93" i="3"/>
  <c r="H93" i="3"/>
  <c r="K93" i="3"/>
  <c r="F93" i="3"/>
  <c r="E93" i="3"/>
  <c r="H121" i="3"/>
  <c r="F117" i="3"/>
  <c r="G117" i="3"/>
  <c r="M133" i="3"/>
  <c r="O140" i="3"/>
  <c r="K115" i="3"/>
  <c r="I108" i="3"/>
  <c r="H144" i="3"/>
  <c r="O144" i="3"/>
  <c r="M115" i="3"/>
  <c r="O108" i="3"/>
  <c r="M100" i="3"/>
  <c r="Q108" i="3"/>
  <c r="O133" i="3"/>
  <c r="Q115" i="3"/>
  <c r="Q133" i="3"/>
  <c r="Q140" i="3"/>
  <c r="A4" i="4"/>
  <c r="H148" i="3"/>
  <c r="M144" i="3"/>
  <c r="H8" i="3"/>
  <c r="J72" i="3"/>
  <c r="J220" i="3"/>
  <c r="J68" i="3"/>
  <c r="J216" i="3"/>
  <c r="J64" i="3"/>
  <c r="J212" i="3"/>
  <c r="J63" i="3"/>
  <c r="J62" i="3"/>
  <c r="J57" i="3"/>
  <c r="J56" i="3"/>
  <c r="J204" i="3"/>
  <c r="J55" i="3"/>
  <c r="J54" i="3"/>
  <c r="J202" i="3"/>
  <c r="J53" i="3"/>
  <c r="J59" i="3"/>
  <c r="J45" i="3"/>
  <c r="H45" i="3"/>
  <c r="K45" i="3"/>
  <c r="J39" i="3"/>
  <c r="J38" i="3"/>
  <c r="J186" i="3"/>
  <c r="M186" i="3"/>
  <c r="J37" i="3"/>
  <c r="J32" i="3"/>
  <c r="M32" i="3"/>
  <c r="J31" i="3"/>
  <c r="J30" i="3"/>
  <c r="M30" i="3"/>
  <c r="J29" i="3"/>
  <c r="J24" i="3"/>
  <c r="J172" i="3"/>
  <c r="J22" i="3"/>
  <c r="J170" i="3"/>
  <c r="J23" i="3"/>
  <c r="J171" i="3"/>
  <c r="J174" i="3"/>
  <c r="J17" i="3"/>
  <c r="J16" i="3"/>
  <c r="J164" i="3"/>
  <c r="J15" i="3"/>
  <c r="J163" i="3"/>
  <c r="M163" i="3"/>
  <c r="J14" i="3"/>
  <c r="J162" i="3"/>
  <c r="J13" i="3"/>
  <c r="M13" i="3"/>
  <c r="J7" i="3"/>
  <c r="J156" i="3"/>
  <c r="J8" i="3"/>
  <c r="H7" i="3"/>
  <c r="H82" i="3"/>
  <c r="F7" i="3"/>
  <c r="F156" i="3"/>
  <c r="J211" i="3"/>
  <c r="J82" i="3"/>
  <c r="J205" i="3"/>
  <c r="J203" i="3"/>
  <c r="J187" i="3"/>
  <c r="J180" i="3"/>
  <c r="H32" i="3"/>
  <c r="H180" i="3"/>
  <c r="K180" i="3"/>
  <c r="J179" i="3"/>
  <c r="M170" i="3"/>
  <c r="J165" i="3"/>
  <c r="M179" i="3"/>
  <c r="M171" i="3"/>
  <c r="M169" i="3"/>
  <c r="K169" i="3"/>
  <c r="M146" i="3"/>
  <c r="K146" i="3"/>
  <c r="M142" i="3"/>
  <c r="K142" i="3"/>
  <c r="M138" i="3"/>
  <c r="K138" i="3"/>
  <c r="M137" i="3"/>
  <c r="K137" i="3"/>
  <c r="M136" i="3"/>
  <c r="K136" i="3"/>
  <c r="M131" i="3"/>
  <c r="K131" i="3"/>
  <c r="M130" i="3"/>
  <c r="K130" i="3"/>
  <c r="M129" i="3"/>
  <c r="K129" i="3"/>
  <c r="M128" i="3"/>
  <c r="K128" i="3"/>
  <c r="M127" i="3"/>
  <c r="K127" i="3"/>
  <c r="M119" i="3"/>
  <c r="K119" i="3"/>
  <c r="M113" i="3"/>
  <c r="K113" i="3"/>
  <c r="M112" i="3"/>
  <c r="K112" i="3"/>
  <c r="M111" i="3"/>
  <c r="K111" i="3"/>
  <c r="M106" i="3"/>
  <c r="K106" i="3"/>
  <c r="M105" i="3"/>
  <c r="K105" i="3"/>
  <c r="M104" i="3"/>
  <c r="K104" i="3"/>
  <c r="M103" i="3"/>
  <c r="K103" i="3"/>
  <c r="M98" i="3"/>
  <c r="K98" i="3"/>
  <c r="M97" i="3"/>
  <c r="K97" i="3"/>
  <c r="M96" i="3"/>
  <c r="K96" i="3"/>
  <c r="M95" i="3"/>
  <c r="K95" i="3"/>
  <c r="M91" i="3"/>
  <c r="M90" i="3"/>
  <c r="M89" i="3"/>
  <c r="M88" i="3"/>
  <c r="M87" i="3"/>
  <c r="M45" i="3"/>
  <c r="M39" i="3"/>
  <c r="M38" i="3"/>
  <c r="M31" i="3"/>
  <c r="M24" i="3"/>
  <c r="M22" i="3"/>
  <c r="M21" i="3"/>
  <c r="M17" i="3"/>
  <c r="M15" i="3"/>
  <c r="K21" i="3"/>
  <c r="E8" i="3"/>
  <c r="E83" i="3"/>
  <c r="H68" i="3"/>
  <c r="K68" i="3"/>
  <c r="I169" i="3"/>
  <c r="I146" i="3"/>
  <c r="I142" i="3"/>
  <c r="I138" i="3"/>
  <c r="I137" i="3"/>
  <c r="I136" i="3"/>
  <c r="I131" i="3"/>
  <c r="I130" i="3"/>
  <c r="I129" i="3"/>
  <c r="I128" i="3"/>
  <c r="I127" i="3"/>
  <c r="I119" i="3"/>
  <c r="I113" i="3"/>
  <c r="I112" i="3"/>
  <c r="I111" i="3"/>
  <c r="I106" i="3"/>
  <c r="I105" i="3"/>
  <c r="I104" i="3"/>
  <c r="I103" i="3"/>
  <c r="I98" i="3"/>
  <c r="I97" i="3"/>
  <c r="I96" i="3"/>
  <c r="I95" i="3"/>
  <c r="I91" i="3"/>
  <c r="I90" i="3"/>
  <c r="I89" i="3"/>
  <c r="I88" i="3"/>
  <c r="I87" i="3"/>
  <c r="P26" i="3"/>
  <c r="N26" i="3"/>
  <c r="Q26" i="3"/>
  <c r="P19" i="3"/>
  <c r="N19" i="3"/>
  <c r="Q19" i="3"/>
  <c r="Q59" i="3"/>
  <c r="Q66" i="3"/>
  <c r="L156" i="3"/>
  <c r="N156" i="3"/>
  <c r="P156" i="3"/>
  <c r="G157" i="3"/>
  <c r="I157" i="3"/>
  <c r="L157" i="3"/>
  <c r="M157" i="3"/>
  <c r="N157" i="3"/>
  <c r="O157" i="3"/>
  <c r="P157" i="3"/>
  <c r="Q157" i="3"/>
  <c r="L82" i="3"/>
  <c r="N82" i="3"/>
  <c r="P82" i="3"/>
  <c r="G83" i="3"/>
  <c r="I83" i="3"/>
  <c r="L83" i="3"/>
  <c r="M83" i="3"/>
  <c r="N83" i="3"/>
  <c r="O83" i="3"/>
  <c r="P83" i="3"/>
  <c r="Q83" i="3"/>
  <c r="Q34" i="3"/>
  <c r="O204" i="3"/>
  <c r="O202" i="3"/>
  <c r="O186" i="3"/>
  <c r="O179" i="3"/>
  <c r="Q163" i="3"/>
  <c r="Q146" i="3"/>
  <c r="O146" i="3"/>
  <c r="Q142" i="3"/>
  <c r="O142" i="3"/>
  <c r="Q138" i="3"/>
  <c r="O138" i="3"/>
  <c r="Q137" i="3"/>
  <c r="O137" i="3"/>
  <c r="Q136" i="3"/>
  <c r="O136" i="3"/>
  <c r="Q131" i="3"/>
  <c r="O131" i="3"/>
  <c r="Q130" i="3"/>
  <c r="O130" i="3"/>
  <c r="Q129" i="3"/>
  <c r="O129" i="3"/>
  <c r="Q128" i="3"/>
  <c r="O128" i="3"/>
  <c r="Q127" i="3"/>
  <c r="O127" i="3"/>
  <c r="Q119" i="3"/>
  <c r="O119" i="3"/>
  <c r="Q113" i="3"/>
  <c r="O113" i="3"/>
  <c r="Q112" i="3"/>
  <c r="O112" i="3"/>
  <c r="Q111" i="3"/>
  <c r="O111" i="3"/>
  <c r="Q106" i="3"/>
  <c r="O106" i="3"/>
  <c r="Q105" i="3"/>
  <c r="O105" i="3"/>
  <c r="Q104" i="3"/>
  <c r="O104" i="3"/>
  <c r="Q103" i="3"/>
  <c r="O103" i="3"/>
  <c r="Q98" i="3"/>
  <c r="O98" i="3"/>
  <c r="Q97" i="3"/>
  <c r="O97" i="3"/>
  <c r="Q96" i="3"/>
  <c r="O96" i="3"/>
  <c r="Q91" i="3"/>
  <c r="O91" i="3"/>
  <c r="Q90" i="3"/>
  <c r="O90" i="3"/>
  <c r="Q89" i="3"/>
  <c r="O89" i="3"/>
  <c r="Q88" i="3"/>
  <c r="O88" i="3"/>
  <c r="Q87" i="3"/>
  <c r="O87" i="3"/>
  <c r="Q72" i="3"/>
  <c r="O72" i="3"/>
  <c r="Q68" i="3"/>
  <c r="O68" i="3"/>
  <c r="Q64" i="3"/>
  <c r="O64" i="3"/>
  <c r="Q63" i="3"/>
  <c r="O63" i="3"/>
  <c r="Q62" i="3"/>
  <c r="O62" i="3"/>
  <c r="Q57" i="3"/>
  <c r="O57" i="3"/>
  <c r="Q56" i="3"/>
  <c r="O56" i="3"/>
  <c r="Q55" i="3"/>
  <c r="O55" i="3"/>
  <c r="Q54" i="3"/>
  <c r="O54" i="3"/>
  <c r="Q53" i="3"/>
  <c r="O53" i="3"/>
  <c r="Q45" i="3"/>
  <c r="O45" i="3"/>
  <c r="Q39" i="3"/>
  <c r="O39" i="3"/>
  <c r="Q38" i="3"/>
  <c r="O38" i="3"/>
  <c r="Q32" i="3"/>
  <c r="O32" i="3"/>
  <c r="Q31" i="3"/>
  <c r="O31" i="3"/>
  <c r="Q30" i="3"/>
  <c r="O30" i="3"/>
  <c r="Q37" i="3"/>
  <c r="O37" i="3"/>
  <c r="Q29" i="3"/>
  <c r="O29" i="3"/>
  <c r="Q24" i="3"/>
  <c r="O24" i="3"/>
  <c r="Q23" i="3"/>
  <c r="O23" i="3"/>
  <c r="Q22" i="3"/>
  <c r="O22" i="3"/>
  <c r="Q21" i="3"/>
  <c r="O21" i="3"/>
  <c r="I21" i="3"/>
  <c r="G146" i="3"/>
  <c r="G142" i="3"/>
  <c r="G138" i="3"/>
  <c r="G137" i="3"/>
  <c r="G136" i="3"/>
  <c r="G131" i="3"/>
  <c r="G130" i="3"/>
  <c r="G129" i="3"/>
  <c r="G128" i="3"/>
  <c r="G127" i="3"/>
  <c r="G119" i="3"/>
  <c r="G113" i="3"/>
  <c r="G112" i="3"/>
  <c r="G111" i="3"/>
  <c r="G106" i="3"/>
  <c r="G105" i="3"/>
  <c r="G104" i="3"/>
  <c r="G103" i="3"/>
  <c r="G98" i="3"/>
  <c r="G97" i="3"/>
  <c r="G96" i="3"/>
  <c r="G91" i="3"/>
  <c r="G90" i="3"/>
  <c r="G89" i="3"/>
  <c r="G88" i="3"/>
  <c r="G87" i="3"/>
  <c r="Q14" i="3"/>
  <c r="Q15" i="3"/>
  <c r="Q16" i="3"/>
  <c r="Q17" i="3"/>
  <c r="O14" i="3"/>
  <c r="O15" i="3"/>
  <c r="O16" i="3"/>
  <c r="O17" i="3"/>
  <c r="H156" i="3"/>
  <c r="Q13" i="3"/>
  <c r="O13" i="3"/>
  <c r="O41" i="3"/>
  <c r="Q162" i="3"/>
  <c r="Q165" i="3"/>
  <c r="O163" i="3"/>
  <c r="Q212" i="3"/>
  <c r="O162" i="3"/>
  <c r="O180" i="3"/>
  <c r="O220" i="3"/>
  <c r="Q171" i="3"/>
  <c r="Q172" i="3"/>
  <c r="Q180" i="3"/>
  <c r="O193" i="3"/>
  <c r="O178" i="3"/>
  <c r="F8" i="3"/>
  <c r="E157" i="3"/>
  <c r="F157" i="3"/>
  <c r="F83" i="3"/>
  <c r="F68" i="3"/>
  <c r="E68" i="3"/>
  <c r="L26" i="3"/>
  <c r="L19" i="3"/>
  <c r="D45" i="3"/>
  <c r="F13" i="3"/>
  <c r="H13" i="3"/>
  <c r="F14" i="3"/>
  <c r="H14" i="3"/>
  <c r="F15" i="3"/>
  <c r="H15" i="3"/>
  <c r="F16" i="3"/>
  <c r="H16" i="3"/>
  <c r="H164" i="3"/>
  <c r="F164" i="3"/>
  <c r="I164" i="3"/>
  <c r="F17" i="3"/>
  <c r="H17" i="3"/>
  <c r="K17" i="3"/>
  <c r="F22" i="3"/>
  <c r="H22" i="3"/>
  <c r="F23" i="3"/>
  <c r="F24" i="3"/>
  <c r="F26" i="3"/>
  <c r="H23" i="3"/>
  <c r="H171" i="3"/>
  <c r="K171" i="3"/>
  <c r="H24" i="3"/>
  <c r="F29" i="3"/>
  <c r="H29" i="3"/>
  <c r="H30" i="3"/>
  <c r="H31" i="3"/>
  <c r="H34" i="3"/>
  <c r="F30" i="3"/>
  <c r="I30" i="3"/>
  <c r="F31" i="3"/>
  <c r="F179" i="3"/>
  <c r="E31" i="3"/>
  <c r="E179" i="3"/>
  <c r="G179" i="3"/>
  <c r="I31" i="3"/>
  <c r="F32" i="3"/>
  <c r="I32" i="3"/>
  <c r="F37" i="3"/>
  <c r="F185" i="3"/>
  <c r="H37" i="3"/>
  <c r="H185" i="3"/>
  <c r="F38" i="3"/>
  <c r="H38" i="3"/>
  <c r="F39" i="3"/>
  <c r="F187" i="3"/>
  <c r="H39" i="3"/>
  <c r="H187" i="3"/>
  <c r="F45" i="3"/>
  <c r="F53" i="3"/>
  <c r="H53" i="3"/>
  <c r="H201" i="3"/>
  <c r="F54" i="3"/>
  <c r="F202" i="3"/>
  <c r="E54" i="3"/>
  <c r="E202" i="3"/>
  <c r="G202" i="3"/>
  <c r="H54" i="3"/>
  <c r="M54" i="3"/>
  <c r="F55" i="3"/>
  <c r="F203" i="3"/>
  <c r="H55" i="3"/>
  <c r="F56" i="3"/>
  <c r="F204" i="3"/>
  <c r="H56" i="3"/>
  <c r="F57" i="3"/>
  <c r="H57" i="3"/>
  <c r="H205" i="3"/>
  <c r="F62" i="3"/>
  <c r="F210" i="3"/>
  <c r="H62" i="3"/>
  <c r="I62" i="3"/>
  <c r="F63" i="3"/>
  <c r="F211" i="3"/>
  <c r="H63" i="3"/>
  <c r="H211" i="3"/>
  <c r="K211" i="3"/>
  <c r="F64" i="3"/>
  <c r="F212" i="3"/>
  <c r="H64" i="3"/>
  <c r="H212" i="3"/>
  <c r="F216" i="3"/>
  <c r="F72" i="3"/>
  <c r="E72" i="3"/>
  <c r="G72" i="3"/>
  <c r="H72" i="3"/>
  <c r="K72" i="3"/>
  <c r="E220" i="3"/>
  <c r="E64" i="3"/>
  <c r="E63" i="3"/>
  <c r="E211" i="3"/>
  <c r="E62" i="3"/>
  <c r="E210" i="3"/>
  <c r="E57" i="3"/>
  <c r="E205" i="3"/>
  <c r="E56" i="3"/>
  <c r="E55" i="3"/>
  <c r="E53" i="3"/>
  <c r="E201" i="3"/>
  <c r="E45" i="3"/>
  <c r="E39" i="3"/>
  <c r="E187" i="3"/>
  <c r="E38" i="3"/>
  <c r="E186" i="3"/>
  <c r="E37" i="3"/>
  <c r="E185" i="3"/>
  <c r="E32" i="3"/>
  <c r="E180" i="3"/>
  <c r="E30" i="3"/>
  <c r="E178" i="3"/>
  <c r="E29" i="3"/>
  <c r="E177" i="3"/>
  <c r="E24" i="3"/>
  <c r="E23" i="3"/>
  <c r="E171" i="3"/>
  <c r="E22" i="3"/>
  <c r="E17" i="3"/>
  <c r="E165" i="3"/>
  <c r="E16" i="3"/>
  <c r="E15" i="3"/>
  <c r="E163" i="3"/>
  <c r="E14" i="3"/>
  <c r="E162" i="3"/>
  <c r="E13" i="3"/>
  <c r="E161" i="3"/>
  <c r="E7" i="3"/>
  <c r="E82" i="3"/>
  <c r="F205" i="3"/>
  <c r="G205" i="3"/>
  <c r="F201" i="3"/>
  <c r="G37" i="3"/>
  <c r="G23" i="3"/>
  <c r="F163" i="3"/>
  <c r="G15" i="3"/>
  <c r="O19" i="3"/>
  <c r="M64" i="3"/>
  <c r="M62" i="3"/>
  <c r="H204" i="3"/>
  <c r="M204" i="3"/>
  <c r="H193" i="3"/>
  <c r="I45" i="3"/>
  <c r="H178" i="3"/>
  <c r="F178" i="3"/>
  <c r="I178" i="3"/>
  <c r="H172" i="3"/>
  <c r="I22" i="3"/>
  <c r="H162" i="3"/>
  <c r="E156" i="3"/>
  <c r="F193" i="3"/>
  <c r="F186" i="3"/>
  <c r="I55" i="3"/>
  <c r="H177" i="3"/>
  <c r="I23" i="3"/>
  <c r="H165" i="3"/>
  <c r="H163" i="3"/>
  <c r="O26" i="3"/>
  <c r="F161" i="3"/>
  <c r="H161" i="3"/>
  <c r="F41" i="3"/>
  <c r="H26" i="3"/>
  <c r="D1" i="3"/>
  <c r="D5" i="3"/>
  <c r="D79" i="3"/>
  <c r="D153" i="3"/>
  <c r="D72" i="3"/>
  <c r="D68" i="3"/>
  <c r="D64" i="3"/>
  <c r="D63" i="3"/>
  <c r="D62" i="3"/>
  <c r="D57" i="3"/>
  <c r="D56" i="3"/>
  <c r="D55" i="3"/>
  <c r="D54" i="3"/>
  <c r="D53" i="3"/>
  <c r="D39" i="3"/>
  <c r="D38" i="3"/>
  <c r="D37" i="3"/>
  <c r="D32" i="3"/>
  <c r="D31" i="3"/>
  <c r="D30" i="3"/>
  <c r="D29" i="3"/>
  <c r="D24" i="3"/>
  <c r="D23" i="3"/>
  <c r="D22" i="3"/>
  <c r="D17" i="3"/>
  <c r="D16" i="3"/>
  <c r="D15" i="3"/>
  <c r="D14" i="3"/>
  <c r="D13" i="3"/>
  <c r="E216" i="3"/>
  <c r="E34" i="3"/>
  <c r="K212" i="3"/>
  <c r="M212" i="3"/>
  <c r="M205" i="3"/>
  <c r="K205" i="3"/>
  <c r="M162" i="3"/>
  <c r="K162" i="3"/>
  <c r="M63" i="3"/>
  <c r="K172" i="3"/>
  <c r="M16" i="3"/>
  <c r="I57" i="3"/>
  <c r="H216" i="3"/>
  <c r="I16" i="3"/>
  <c r="K32" i="3"/>
  <c r="J161" i="3"/>
  <c r="K161" i="3"/>
  <c r="J201" i="3"/>
  <c r="J207" i="3"/>
  <c r="M57" i="3"/>
  <c r="M53" i="3"/>
  <c r="I212" i="3"/>
  <c r="K16" i="3"/>
  <c r="J26" i="3"/>
  <c r="M26" i="3"/>
  <c r="K24" i="3"/>
  <c r="K13" i="3"/>
  <c r="M23" i="3"/>
  <c r="M172" i="3"/>
  <c r="J193" i="3"/>
  <c r="M193" i="3"/>
  <c r="M180" i="3"/>
  <c r="K64" i="3"/>
  <c r="K56" i="3"/>
  <c r="K23" i="3"/>
  <c r="M187" i="3"/>
  <c r="M72" i="3"/>
  <c r="K204" i="3"/>
  <c r="I193" i="3"/>
  <c r="H202" i="3"/>
  <c r="M202" i="3"/>
  <c r="I216" i="3"/>
  <c r="M56" i="3"/>
  <c r="I201" i="3"/>
  <c r="K39" i="3"/>
  <c r="K53" i="3"/>
  <c r="K57" i="3"/>
  <c r="K165" i="3"/>
  <c r="I13" i="3"/>
  <c r="M68" i="3"/>
  <c r="H220" i="3"/>
  <c r="M220" i="3"/>
  <c r="I204" i="3"/>
  <c r="I185" i="3"/>
  <c r="I24" i="3"/>
  <c r="I68" i="3"/>
  <c r="K220" i="3"/>
  <c r="K164" i="3"/>
  <c r="F180" i="3"/>
  <c r="F220" i="3"/>
  <c r="I220" i="3"/>
  <c r="I64" i="3"/>
  <c r="G30" i="3"/>
  <c r="I54" i="3"/>
  <c r="F171" i="3"/>
  <c r="I171" i="3"/>
  <c r="G39" i="3"/>
  <c r="G63" i="3"/>
  <c r="G210" i="3"/>
  <c r="F19" i="3"/>
  <c r="I72" i="3"/>
  <c r="I205" i="3"/>
  <c r="G62" i="3"/>
  <c r="I15" i="3"/>
  <c r="G186" i="3"/>
  <c r="F59" i="3"/>
  <c r="G216" i="3"/>
  <c r="I39" i="3"/>
  <c r="I56" i="3"/>
  <c r="G24" i="3"/>
  <c r="G187" i="3"/>
  <c r="F214" i="3"/>
  <c r="G68" i="3"/>
  <c r="I187" i="3"/>
  <c r="G56" i="3"/>
  <c r="I37" i="3"/>
  <c r="I53" i="3"/>
  <c r="F172" i="3"/>
  <c r="G163" i="3"/>
  <c r="G178" i="3"/>
  <c r="G185" i="3"/>
  <c r="G220" i="3"/>
  <c r="I38" i="3"/>
  <c r="E66" i="3"/>
  <c r="E204" i="3"/>
  <c r="G204" i="3"/>
  <c r="G17" i="3"/>
  <c r="E26" i="3"/>
  <c r="E41" i="3"/>
  <c r="G41" i="3"/>
  <c r="G26" i="3"/>
  <c r="G54" i="3"/>
  <c r="E19" i="3"/>
  <c r="G19" i="3"/>
  <c r="G13" i="3"/>
  <c r="G31" i="3"/>
  <c r="G57" i="3"/>
  <c r="E170" i="3"/>
  <c r="G211" i="3"/>
  <c r="G22" i="3"/>
  <c r="I163" i="3"/>
  <c r="K163" i="3"/>
  <c r="K26" i="3"/>
  <c r="I26" i="3"/>
  <c r="G161" i="3"/>
  <c r="I161" i="3"/>
  <c r="H167" i="3"/>
  <c r="G14" i="3"/>
  <c r="H157" i="3"/>
  <c r="H83" i="3"/>
  <c r="F121" i="3"/>
  <c r="G93" i="3"/>
  <c r="I93" i="3"/>
  <c r="L74" i="3"/>
  <c r="O70" i="3"/>
  <c r="N214" i="3"/>
  <c r="O211" i="3"/>
  <c r="Q211" i="3"/>
  <c r="E59" i="3"/>
  <c r="H19" i="3"/>
  <c r="F170" i="3"/>
  <c r="G32" i="3"/>
  <c r="G171" i="3"/>
  <c r="M211" i="3"/>
  <c r="I211" i="3"/>
  <c r="E182" i="3"/>
  <c r="E164" i="3"/>
  <c r="G16" i="3"/>
  <c r="E212" i="3"/>
  <c r="G212" i="3"/>
  <c r="G64" i="3"/>
  <c r="I63" i="3"/>
  <c r="K63" i="3"/>
  <c r="K31" i="3"/>
  <c r="H179" i="3"/>
  <c r="H182" i="3"/>
  <c r="K22" i="3"/>
  <c r="H170" i="3"/>
  <c r="F165" i="3"/>
  <c r="I17" i="3"/>
  <c r="K15" i="3"/>
  <c r="I14" i="3"/>
  <c r="F162" i="3"/>
  <c r="I162" i="3"/>
  <c r="Q210" i="3"/>
  <c r="O187" i="3"/>
  <c r="Q100" i="3"/>
  <c r="M164" i="3"/>
  <c r="O148" i="3"/>
  <c r="L214" i="3"/>
  <c r="L207" i="3"/>
  <c r="P207" i="3"/>
  <c r="E203" i="3"/>
  <c r="G55" i="3"/>
  <c r="K55" i="3"/>
  <c r="H203" i="3"/>
  <c r="H59" i="3"/>
  <c r="M55" i="3"/>
  <c r="H41" i="3"/>
  <c r="I41" i="3"/>
  <c r="H186" i="3"/>
  <c r="F177" i="3"/>
  <c r="I29" i="3"/>
  <c r="G29" i="3"/>
  <c r="F34" i="3"/>
  <c r="L43" i="3"/>
  <c r="L47" i="3"/>
  <c r="M165" i="3"/>
  <c r="K108" i="3"/>
  <c r="F144" i="3"/>
  <c r="G140" i="3"/>
  <c r="I140" i="3"/>
  <c r="M161" i="3"/>
  <c r="L182" i="3"/>
  <c r="O34" i="3"/>
  <c r="Q177" i="3"/>
  <c r="O177" i="3"/>
  <c r="P189" i="3"/>
  <c r="P191" i="3" s="1"/>
  <c r="F66" i="3"/>
  <c r="M201" i="3"/>
  <c r="K201" i="3"/>
  <c r="F82" i="3"/>
  <c r="I172" i="3"/>
  <c r="F189" i="3"/>
  <c r="G53" i="3"/>
  <c r="F207" i="3"/>
  <c r="G201" i="3"/>
  <c r="E172" i="3"/>
  <c r="G172" i="3"/>
  <c r="E189" i="3"/>
  <c r="E193" i="3"/>
  <c r="G193" i="3"/>
  <c r="G45" i="3"/>
  <c r="H210" i="3"/>
  <c r="H66" i="3"/>
  <c r="G38" i="3"/>
  <c r="K187" i="3"/>
  <c r="G100" i="3"/>
  <c r="I100" i="3"/>
  <c r="L174" i="3"/>
  <c r="M174" i="3"/>
  <c r="O164" i="3"/>
  <c r="Q164" i="3"/>
  <c r="J157" i="3"/>
  <c r="J83" i="3"/>
  <c r="J19" i="3"/>
  <c r="M14" i="3"/>
  <c r="K14" i="3"/>
  <c r="J34" i="3"/>
  <c r="M34" i="3"/>
  <c r="M29" i="3"/>
  <c r="J177" i="3"/>
  <c r="K29" i="3"/>
  <c r="J185" i="3"/>
  <c r="M37" i="3"/>
  <c r="J41" i="3"/>
  <c r="K37" i="3"/>
  <c r="M93" i="3"/>
  <c r="I117" i="3"/>
  <c r="G133" i="3"/>
  <c r="E144" i="3"/>
  <c r="E148" i="3"/>
  <c r="J144" i="3"/>
  <c r="N43" i="3"/>
  <c r="O66" i="3"/>
  <c r="P74" i="3"/>
  <c r="Q74" i="3"/>
  <c r="Q70" i="3"/>
  <c r="P167" i="3"/>
  <c r="O205" i="3"/>
  <c r="Q205" i="3"/>
  <c r="N207" i="3"/>
  <c r="Q201" i="3"/>
  <c r="O201" i="3"/>
  <c r="P47" i="3"/>
  <c r="J167" i="3"/>
  <c r="J178" i="3"/>
  <c r="K30" i="3"/>
  <c r="K38" i="3"/>
  <c r="K54" i="3"/>
  <c r="K62" i="3"/>
  <c r="J66" i="3"/>
  <c r="K66" i="3"/>
  <c r="J210" i="3"/>
  <c r="L189" i="3"/>
  <c r="M108" i="3"/>
  <c r="M117" i="3"/>
  <c r="Q144" i="3"/>
  <c r="Q170" i="3"/>
  <c r="O170" i="3"/>
  <c r="N174" i="3"/>
  <c r="O174" i="3"/>
  <c r="P182" i="3"/>
  <c r="Q179" i="3"/>
  <c r="K216" i="3"/>
  <c r="M216" i="3"/>
  <c r="K193" i="3"/>
  <c r="K202" i="3"/>
  <c r="I202" i="3"/>
  <c r="K41" i="3"/>
  <c r="H207" i="3"/>
  <c r="I207" i="3"/>
  <c r="H43" i="3"/>
  <c r="H47" i="3"/>
  <c r="I66" i="3"/>
  <c r="G180" i="3"/>
  <c r="I180" i="3"/>
  <c r="G66" i="3"/>
  <c r="E207" i="3"/>
  <c r="G207" i="3"/>
  <c r="E43" i="3"/>
  <c r="E47" i="3"/>
  <c r="E214" i="3"/>
  <c r="G214" i="3"/>
  <c r="O207" i="3"/>
  <c r="N218" i="3"/>
  <c r="O43" i="3"/>
  <c r="N47" i="3"/>
  <c r="O47" i="3"/>
  <c r="K177" i="3"/>
  <c r="J182" i="3"/>
  <c r="K59" i="3"/>
  <c r="M59" i="3"/>
  <c r="I59" i="3"/>
  <c r="H70" i="3"/>
  <c r="Q43" i="3"/>
  <c r="I19" i="3"/>
  <c r="M178" i="3"/>
  <c r="K178" i="3"/>
  <c r="I210" i="3"/>
  <c r="H214" i="3"/>
  <c r="I214" i="3"/>
  <c r="G189" i="3"/>
  <c r="M41" i="3"/>
  <c r="E167" i="3"/>
  <c r="G164" i="3"/>
  <c r="J70" i="3"/>
  <c r="L121" i="3"/>
  <c r="J189" i="3"/>
  <c r="M185" i="3"/>
  <c r="K185" i="3"/>
  <c r="K34" i="3"/>
  <c r="J43" i="3"/>
  <c r="K43" i="3"/>
  <c r="M177" i="3"/>
  <c r="P218" i="3"/>
  <c r="Q207" i="3"/>
  <c r="K179" i="3"/>
  <c r="I179" i="3"/>
  <c r="E191" i="3"/>
  <c r="M210" i="3"/>
  <c r="G121" i="3"/>
  <c r="I121" i="3"/>
  <c r="G203" i="3"/>
  <c r="Q174" i="3"/>
  <c r="M167" i="3"/>
  <c r="K167" i="3"/>
  <c r="F148" i="3"/>
  <c r="G144" i="3"/>
  <c r="I144" i="3"/>
  <c r="G177" i="3"/>
  <c r="F182" i="3"/>
  <c r="M214" i="3"/>
  <c r="K170" i="3"/>
  <c r="I170" i="3"/>
  <c r="H174" i="3"/>
  <c r="E70" i="3"/>
  <c r="E74" i="3"/>
  <c r="G59" i="3"/>
  <c r="Q47" i="3"/>
  <c r="J148" i="3"/>
  <c r="K148" i="3"/>
  <c r="K144" i="3"/>
  <c r="M19" i="3"/>
  <c r="K19" i="3"/>
  <c r="K117" i="3"/>
  <c r="J121" i="3"/>
  <c r="K121" i="3"/>
  <c r="F43" i="3"/>
  <c r="I43" i="3"/>
  <c r="G34" i="3"/>
  <c r="I186" i="3"/>
  <c r="K186" i="3"/>
  <c r="H189" i="3"/>
  <c r="I189" i="3"/>
  <c r="K203" i="3"/>
  <c r="I203" i="3"/>
  <c r="M203" i="3"/>
  <c r="E174" i="3"/>
  <c r="I34" i="3"/>
  <c r="Q182" i="3"/>
  <c r="K210" i="3"/>
  <c r="J214" i="3"/>
  <c r="J218" i="3"/>
  <c r="K207" i="3"/>
  <c r="F70" i="3"/>
  <c r="F218" i="3"/>
  <c r="I177" i="3"/>
  <c r="L191" i="3"/>
  <c r="O182" i="3"/>
  <c r="L218" i="3"/>
  <c r="M207" i="3"/>
  <c r="M66" i="3"/>
  <c r="G162" i="3"/>
  <c r="F167" i="3"/>
  <c r="I165" i="3"/>
  <c r="G165" i="3"/>
  <c r="G170" i="3"/>
  <c r="F174" i="3"/>
  <c r="O214" i="3"/>
  <c r="O74" i="3"/>
  <c r="Q214" i="3"/>
  <c r="H191" i="3"/>
  <c r="H195" i="3"/>
  <c r="E218" i="3"/>
  <c r="E222" i="3"/>
  <c r="K189" i="3"/>
  <c r="O218" i="3"/>
  <c r="N222" i="3"/>
  <c r="J47" i="3"/>
  <c r="I174" i="3"/>
  <c r="K174" i="3"/>
  <c r="F191" i="3"/>
  <c r="G191" i="3"/>
  <c r="G182" i="3"/>
  <c r="P222" i="3"/>
  <c r="Q218" i="3"/>
  <c r="E195" i="3"/>
  <c r="G174" i="3"/>
  <c r="G167" i="3"/>
  <c r="L222" i="3"/>
  <c r="M43" i="3"/>
  <c r="G70" i="3"/>
  <c r="F74" i="3"/>
  <c r="G74" i="3"/>
  <c r="J74" i="3"/>
  <c r="K70" i="3"/>
  <c r="H218" i="3"/>
  <c r="F222" i="3"/>
  <c r="G222" i="3"/>
  <c r="G43" i="3"/>
  <c r="F47" i="3"/>
  <c r="G47" i="3"/>
  <c r="J191" i="3"/>
  <c r="K182" i="3"/>
  <c r="L195" i="3"/>
  <c r="G148" i="3"/>
  <c r="I148" i="3"/>
  <c r="M121" i="3"/>
  <c r="M182" i="3"/>
  <c r="K214" i="3"/>
  <c r="I182" i="3"/>
  <c r="I167" i="3"/>
  <c r="M189" i="3"/>
  <c r="I70" i="3"/>
  <c r="H74" i="3"/>
  <c r="M70" i="3"/>
  <c r="K74" i="3"/>
  <c r="G218" i="3"/>
  <c r="K191" i="3"/>
  <c r="K195" i="3"/>
  <c r="H222" i="3"/>
  <c r="M222" i="3"/>
  <c r="O222" i="3"/>
  <c r="M191" i="3"/>
  <c r="I222" i="3"/>
  <c r="I218" i="3"/>
  <c r="K218" i="3"/>
  <c r="Q222" i="3"/>
  <c r="I47" i="3"/>
  <c r="F195" i="3"/>
  <c r="G195" i="3"/>
  <c r="I74" i="3"/>
  <c r="M74" i="3"/>
  <c r="I191" i="3"/>
  <c r="M218" i="3"/>
  <c r="K47" i="3"/>
  <c r="M47" i="3"/>
  <c r="M195" i="3"/>
  <c r="K222" i="3"/>
  <c r="I195" i="3"/>
  <c r="P121" i="3" l="1"/>
  <c r="Q121" i="3" s="1"/>
  <c r="Q117" i="3"/>
  <c r="Q187" i="3"/>
  <c r="P195" i="3"/>
  <c r="O191" i="3"/>
  <c r="Q191" i="3"/>
  <c r="O117" i="3"/>
  <c r="O189" i="3"/>
  <c r="Q189" i="3"/>
  <c r="O185" i="3"/>
  <c r="O161" i="3"/>
  <c r="N167" i="3"/>
  <c r="Q167" i="3" l="1"/>
  <c r="N195" i="3"/>
  <c r="O167" i="3"/>
  <c r="O195" i="3" l="1"/>
  <c r="Q195" i="3"/>
</calcChain>
</file>

<file path=xl/sharedStrings.xml><?xml version="1.0" encoding="utf-8"?>
<sst xmlns="http://schemas.openxmlformats.org/spreadsheetml/2006/main" count="1171" uniqueCount="127">
  <si>
    <t>Accounts</t>
  </si>
  <si>
    <t/>
  </si>
  <si>
    <t>Description:</t>
  </si>
  <si>
    <t>Levels:</t>
  </si>
  <si>
    <t>Currency:</t>
  </si>
  <si>
    <t>United States of America, Dollars</t>
  </si>
  <si>
    <t>LOOKUP COLUMN</t>
  </si>
  <si>
    <t>TOTAL CURRENT ASSETS</t>
  </si>
  <si>
    <t>CURRENT ASSETS</t>
  </si>
  <si>
    <t>BOARD DESIGNATED ASSETS</t>
  </si>
  <si>
    <t>TOTAL BOARD DESIGNATED ASSETS</t>
  </si>
  <si>
    <t>PROPERTY, PLANT, AND EQUIPMENT</t>
  </si>
  <si>
    <t>TOTAL PROPERTY, PLANT AND EQUIPMENT</t>
  </si>
  <si>
    <t>LESS: ACCUMULATED DEPRECIATION</t>
  </si>
  <si>
    <t>TOTAL ACCUMULATED DEPRECIATION</t>
  </si>
  <si>
    <t>TOTAL PROPERTY, PLANT AND EQUIPMENT, NET</t>
  </si>
  <si>
    <t>TOTAL ASSETS</t>
  </si>
  <si>
    <t>LIABILITIES AND FUND BALANCE</t>
  </si>
  <si>
    <t>ASSETS</t>
  </si>
  <si>
    <t>CURRENT LIABILITIES</t>
  </si>
  <si>
    <t>LONG-TERM DEBT</t>
  </si>
  <si>
    <t>TOTAL CURRENT LIABILITIES</t>
  </si>
  <si>
    <t>TOTAL LONG-TERM DEBT</t>
  </si>
  <si>
    <t>TOTAL LIABILITIES</t>
  </si>
  <si>
    <t>TOTAL LIABILITIES AND FUND BALANCE</t>
  </si>
  <si>
    <t>[Assets] Assets</t>
  </si>
  <si>
    <t xml:space="preserve">  [Current_Assets] Current Assets</t>
  </si>
  <si>
    <t xml:space="preserve">    [Cash_Investments] Cash &amp; Investments</t>
  </si>
  <si>
    <t xml:space="preserve">    [Patient_Accts_Rec_Gross] Patient Accounts Receivable, Gross</t>
  </si>
  <si>
    <t xml:space="preserve">    [Less_Allowance_For_Uncollectible_Accts] Less: Allowance For Uncollectible Accts</t>
  </si>
  <si>
    <t xml:space="preserve">    [Due_From_Third_Parties] Due From Third Parties</t>
  </si>
  <si>
    <t xml:space="preserve">    [Other_Current_Assets] Other Current Assets</t>
  </si>
  <si>
    <t xml:space="preserve">  [Current_Assets] Total Current Assets</t>
  </si>
  <si>
    <t xml:space="preserve">  [Fixed_Assets] Fixed Assets</t>
  </si>
  <si>
    <t xml:space="preserve">  [Board_Designated_Assets] Board Designated Assets</t>
  </si>
  <si>
    <t xml:space="preserve">    [Funded_Depr] Funded Depreciation</t>
  </si>
  <si>
    <t xml:space="preserve">    [Escrowed_Bond_Funds] Escrowed Bond Funds</t>
  </si>
  <si>
    <t xml:space="preserve">    [Other] Other</t>
  </si>
  <si>
    <t xml:space="preserve">  [Board_Designated_Assets] Total Board Designated Assets</t>
  </si>
  <si>
    <t xml:space="preserve">  [LongTerm_Assets] Long Term Assets</t>
  </si>
  <si>
    <t xml:space="preserve">    [Net_Property_Plant_And_Equip] Net, Property, Plant And Equipment</t>
  </si>
  <si>
    <t xml:space="preserve">      [Gross_Property_Plant_And_Equip] Gross, Property, Plant And Equipment</t>
  </si>
  <si>
    <t xml:space="preserve">        [Land_Buildings_Improvements] Land, Buildings &amp; Improvements</t>
  </si>
  <si>
    <t xml:space="preserve">        [Construction_In_Progress] Construction In Progress</t>
  </si>
  <si>
    <t xml:space="preserve">        [Major_Movable_Equip] Major Movable Equipment</t>
  </si>
  <si>
    <t xml:space="preserve">        [Fixed_Equip] Fixed Equipment</t>
  </si>
  <si>
    <t xml:space="preserve">      [Gross_Property_Plant_And_Equip] Total Gross, Property, Plant And Equipment</t>
  </si>
  <si>
    <t xml:space="preserve">      [Accumulated_Depr] Accumulated Depreciation</t>
  </si>
  <si>
    <t xml:space="preserve">        [Depr_Land_Buildings_Improvements] Land, Buildings &amp; Improvements</t>
  </si>
  <si>
    <t xml:space="preserve">        [Equip_Fixed] Equipment - Fixed</t>
  </si>
  <si>
    <t xml:space="preserve">        [Equip_Major_Moveable] Equipment - Major Moveable</t>
  </si>
  <si>
    <t xml:space="preserve">      [Accumulated_Depr] Total Accumulated Depreciation</t>
  </si>
  <si>
    <t xml:space="preserve">    [Net_Property_Plant_And_Equip] Total Net, Property, Plant And Equipment</t>
  </si>
  <si>
    <t xml:space="preserve">  [LongTerm_Assets] Total Long Term Assets</t>
  </si>
  <si>
    <t xml:space="preserve">  [Other_LT_Assets] Other Long-Term Assets</t>
  </si>
  <si>
    <t>[Assets] Total Assets</t>
  </si>
  <si>
    <t>[Liabilities_Equities] Liabilities and Equities</t>
  </si>
  <si>
    <t xml:space="preserve">  [Liabilities] Liabilities</t>
  </si>
  <si>
    <t xml:space="preserve">    [Current_Liabilities] Current Liabilities</t>
  </si>
  <si>
    <t xml:space="preserve">      [Accts_Payable] Accounts Payable</t>
  </si>
  <si>
    <t xml:space="preserve">      [Salaries_Wages_Payroll_Taxes_Payable] Salaries, Wages And Payroll Taxes Payable</t>
  </si>
  <si>
    <t xml:space="preserve">      [Est_3rd_Party_Settlements] Estimated Third-Party Settlements</t>
  </si>
  <si>
    <t xml:space="preserve">      [Other_Current_Liabilities] Other Current Liabilities</t>
  </si>
  <si>
    <t xml:space="preserve">      [Current_Portion_Of_LT_Debt] Current Portion Of Long-Term Debt</t>
  </si>
  <si>
    <t xml:space="preserve">    [Current_Liabilities] Total Current Liabilities</t>
  </si>
  <si>
    <t xml:space="preserve">    [LongTerm_Liabilities] Long Term Liabilities</t>
  </si>
  <si>
    <t xml:space="preserve">      [LT_Debt] Long-Term Debt</t>
  </si>
  <si>
    <t xml:space="preserve">        [Bonds_Mortgages_Payable] Bonds &amp; Mortgages Payable</t>
  </si>
  <si>
    <t xml:space="preserve">        [Capital_Lease_Obligations] Capital Lease Obligations</t>
  </si>
  <si>
    <t xml:space="preserve">        [Other_LT_Debt] Other Long-Term Debt</t>
  </si>
  <si>
    <t xml:space="preserve">      [LT_Debt] Total Long-Term Debt</t>
  </si>
  <si>
    <t xml:space="preserve">    [LongTerm_Liabilities] Total Long Term Liabilities</t>
  </si>
  <si>
    <t xml:space="preserve">    [Other_Noncurrent_Liabilities] Other Noncurrent Liabilities</t>
  </si>
  <si>
    <t xml:space="preserve">  [Liabilities] Total Liabilities</t>
  </si>
  <si>
    <t xml:space="preserve">  [Fund_Balance] Fund Balance</t>
  </si>
  <si>
    <t>[Liabilities_Equities] Total Liabilities and Equities</t>
  </si>
  <si>
    <t>Balance Sheet</t>
  </si>
  <si>
    <t>Proposed Year 1</t>
  </si>
  <si>
    <t>YYYY</t>
  </si>
  <si>
    <t>WITHOUT PROJECT</t>
  </si>
  <si>
    <t>PROJECT ONLY</t>
  </si>
  <si>
    <t>WITH PROJECT</t>
  </si>
  <si>
    <t xml:space="preserve">   CASH &amp; INVESTMENTS</t>
  </si>
  <si>
    <t xml:space="preserve">   PATIENT ACCOUNTS RECEIVABLE, GROSS</t>
  </si>
  <si>
    <t xml:space="preserve">   LESS: ALLOWANCE FOR UNCOLLECTIBLE ACCTS</t>
  </si>
  <si>
    <t xml:space="preserve">   DUE FROM THIRD PARTIES</t>
  </si>
  <si>
    <t xml:space="preserve">   OTHER CURRENT ASSETS</t>
  </si>
  <si>
    <t xml:space="preserve">   FUNDED DEPRECIATION</t>
  </si>
  <si>
    <t xml:space="preserve">   ESCROWED BOND FUNDS</t>
  </si>
  <si>
    <t xml:space="preserve">   OTHER</t>
  </si>
  <si>
    <t xml:space="preserve">   LAND, BUILDINGS &amp; IMPROVEMENTS</t>
  </si>
  <si>
    <t xml:space="preserve">   CONSTRUCTION IN PROGRESS</t>
  </si>
  <si>
    <t xml:space="preserve">   MAJOR MOVABLE EQUIPMENT</t>
  </si>
  <si>
    <t xml:space="preserve">   FIXED EQUIPMENT</t>
  </si>
  <si>
    <t xml:space="preserve">   EQUIPMENT - FIXED</t>
  </si>
  <si>
    <t xml:space="preserve">   EQUIPMENT - MAJOR MOVEABLE</t>
  </si>
  <si>
    <t xml:space="preserve">   OTHER LONG-TERM ASSETS</t>
  </si>
  <si>
    <t xml:space="preserve">   ACCOUNTS PAYABLE</t>
  </si>
  <si>
    <t xml:space="preserve">   SALARIES, WAGES AND PAYROLL TAXES PAYABLE</t>
  </si>
  <si>
    <t xml:space="preserve">   ESTIMATED THIRD-PARTY SETTLEMENTS</t>
  </si>
  <si>
    <t xml:space="preserve">   OTHER CURRENT LIABILITIES</t>
  </si>
  <si>
    <t xml:space="preserve">   CURRENT PORTION OF LONG-TERM DEBT</t>
  </si>
  <si>
    <t xml:space="preserve">   BONDS &amp; MORTGAGES PAYABLE</t>
  </si>
  <si>
    <t xml:space="preserve">   CAPITAL LEASE OBLIGATIONS</t>
  </si>
  <si>
    <t xml:space="preserve">   OTHER LONG-TERM DEBT</t>
  </si>
  <si>
    <t xml:space="preserve">   OTHER NONCURRENT LIABILITIES</t>
  </si>
  <si>
    <t xml:space="preserve">   FUND BALANCE</t>
  </si>
  <si>
    <t>Note: This table requires no "fill-in" as it is populated automatically</t>
  </si>
  <si>
    <t>Actuals</t>
  </si>
  <si>
    <t>% change</t>
  </si>
  <si>
    <t>Table 4A, 4B &amp; 4C</t>
  </si>
  <si>
    <t>Proposed Year 2</t>
  </si>
  <si>
    <t>Proposed Year 3</t>
  </si>
  <si>
    <t>PLEASE PROVIDE ASSUMPTIONS</t>
  </si>
  <si>
    <t>Proposed Yr 1</t>
  </si>
  <si>
    <t>Proposed Yr 2</t>
  </si>
  <si>
    <t>Proposed Yr 3</t>
  </si>
  <si>
    <t>BALANCE SHEET PROJECTIONS--TABLE 4</t>
  </si>
  <si>
    <t xml:space="preserve">    [Risk_Reserve] Risk Reserve for Fixed Reform Payments</t>
  </si>
  <si>
    <t>Rutland Regional Medical Center</t>
  </si>
  <si>
    <t>CT SCANNER</t>
  </si>
  <si>
    <t>2017</t>
  </si>
  <si>
    <t>2018</t>
  </si>
  <si>
    <t>2019</t>
  </si>
  <si>
    <t>Budget 2018 Mid Year</t>
  </si>
  <si>
    <t>Projections 2018</t>
  </si>
  <si>
    <t>Budget 2019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</si>
</sst>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=0]#,##0;#,##0"/>
    <numFmt numFmtId="165" formatCode="_(* #,##0_);_(* \(#,##0\);_(* &quot;-&quot;??_);_(@_)"/>
    <numFmt numFmtId="166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164" fontId="0" fillId="0" borderId="0" xfId="0" applyNumberFormat="1" applyFont="1"/>
    <xf numFmtId="0" fontId="1" fillId="4" borderId="0" xfId="0" applyFont="1" applyFill="1" applyBorder="1" applyAlignment="1">
      <alignment horizontal="center"/>
    </xf>
    <xf numFmtId="0" fontId="1" fillId="0" borderId="0" xfId="0" applyFont="1" applyFill="1"/>
    <xf numFmtId="165" fontId="1" fillId="0" borderId="0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wrapText="1"/>
    </xf>
    <xf numFmtId="0" fontId="7" fillId="2" borderId="0" xfId="0" applyFont="1" applyFill="1"/>
    <xf numFmtId="0" fontId="2" fillId="2" borderId="0" xfId="0" applyFont="1" applyFill="1"/>
    <xf numFmtId="165" fontId="2" fillId="2" borderId="0" xfId="1" applyNumberFormat="1" applyFont="1" applyFill="1"/>
    <xf numFmtId="0" fontId="2" fillId="2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165" fontId="2" fillId="2" borderId="0" xfId="1" applyNumberFormat="1" applyFont="1" applyFill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0" fontId="2" fillId="3" borderId="2" xfId="0" applyFont="1" applyFill="1" applyBorder="1"/>
    <xf numFmtId="0" fontId="1" fillId="5" borderId="2" xfId="0" applyFont="1" applyFill="1" applyBorder="1"/>
    <xf numFmtId="165" fontId="1" fillId="5" borderId="2" xfId="1" applyNumberFormat="1" applyFont="1" applyFill="1" applyBorder="1"/>
    <xf numFmtId="0" fontId="2" fillId="4" borderId="0" xfId="0" applyFont="1" applyFill="1" applyBorder="1"/>
    <xf numFmtId="0" fontId="7" fillId="0" borderId="0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0" borderId="3" xfId="0" applyFont="1" applyFill="1" applyBorder="1"/>
    <xf numFmtId="0" fontId="1" fillId="0" borderId="7" xfId="0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2" borderId="8" xfId="0" applyFont="1" applyFill="1" applyBorder="1"/>
    <xf numFmtId="0" fontId="1" fillId="5" borderId="10" xfId="0" applyFont="1" applyFill="1" applyBorder="1"/>
    <xf numFmtId="0" fontId="1" fillId="5" borderId="12" xfId="0" applyFont="1" applyFill="1" applyBorder="1"/>
    <xf numFmtId="165" fontId="1" fillId="5" borderId="13" xfId="1" applyNumberFormat="1" applyFont="1" applyFill="1" applyBorder="1"/>
    <xf numFmtId="165" fontId="3" fillId="2" borderId="0" xfId="1" applyNumberFormat="1" applyFont="1" applyFill="1" applyBorder="1" applyAlignment="1"/>
    <xf numFmtId="165" fontId="3" fillId="2" borderId="3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5" fontId="3" fillId="2" borderId="7" xfId="1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2" borderId="15" xfId="0" applyFont="1" applyFill="1" applyBorder="1"/>
    <xf numFmtId="165" fontId="2" fillId="2" borderId="16" xfId="1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6" fillId="0" borderId="0" xfId="0" applyFont="1" applyFill="1" applyBorder="1" applyAlignment="1">
      <alignment horizontal="center"/>
    </xf>
    <xf numFmtId="165" fontId="2" fillId="4" borderId="1" xfId="1" applyNumberFormat="1" applyFont="1" applyFill="1" applyBorder="1"/>
    <xf numFmtId="0" fontId="0" fillId="0" borderId="0" xfId="0"/>
    <xf numFmtId="165" fontId="1" fillId="2" borderId="0" xfId="1" quotePrefix="1" applyNumberFormat="1" applyFont="1" applyFill="1" applyBorder="1" applyAlignment="1">
      <alignment horizontal="center" wrapText="1"/>
    </xf>
    <xf numFmtId="165" fontId="8" fillId="0" borderId="7" xfId="1" applyNumberFormat="1" applyFont="1" applyFill="1" applyBorder="1" applyAlignment="1">
      <alignment vertical="center"/>
    </xf>
    <xf numFmtId="166" fontId="0" fillId="2" borderId="0" xfId="2" applyNumberFormat="1" applyFont="1" applyFill="1" applyBorder="1"/>
    <xf numFmtId="166" fontId="0" fillId="4" borderId="0" xfId="2" applyNumberFormat="1" applyFont="1" applyFill="1" applyBorder="1"/>
    <xf numFmtId="166" fontId="0" fillId="4" borderId="7" xfId="2" applyNumberFormat="1" applyFont="1" applyFill="1" applyBorder="1"/>
    <xf numFmtId="166" fontId="0" fillId="2" borderId="1" xfId="2" applyNumberFormat="1" applyFont="1" applyFill="1" applyBorder="1"/>
    <xf numFmtId="166" fontId="0" fillId="4" borderId="1" xfId="2" applyNumberFormat="1" applyFont="1" applyFill="1" applyBorder="1"/>
    <xf numFmtId="166" fontId="0" fillId="4" borderId="9" xfId="2" applyNumberFormat="1" applyFont="1" applyFill="1" applyBorder="1"/>
    <xf numFmtId="166" fontId="0" fillId="5" borderId="2" xfId="2" applyNumberFormat="1" applyFont="1" applyFill="1" applyBorder="1"/>
    <xf numFmtId="166" fontId="0" fillId="5" borderId="11" xfId="2" applyNumberFormat="1" applyFont="1" applyFill="1" applyBorder="1"/>
    <xf numFmtId="166" fontId="0" fillId="5" borderId="13" xfId="2" applyNumberFormat="1" applyFont="1" applyFill="1" applyBorder="1"/>
    <xf numFmtId="166" fontId="0" fillId="5" borderId="14" xfId="2" applyNumberFormat="1" applyFont="1" applyFill="1" applyBorder="1"/>
    <xf numFmtId="165" fontId="1" fillId="0" borderId="7" xfId="1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0" fontId="1" fillId="0" borderId="3" xfId="0" applyFont="1" applyFill="1" applyBorder="1" applyAlignment="1">
      <alignment wrapText="1"/>
    </xf>
    <xf numFmtId="0" fontId="0" fillId="0" borderId="0" xfId="0"/>
    <xf numFmtId="0" fontId="3" fillId="0" borderId="3" xfId="0" applyNumberFormat="1" applyFont="1" applyBorder="1"/>
    <xf numFmtId="0" fontId="10" fillId="0" borderId="3" xfId="0" applyNumberFormat="1" applyFont="1" applyBorder="1"/>
    <xf numFmtId="0" fontId="11" fillId="0" borderId="3" xfId="0" applyNumberFormat="1" applyFont="1" applyBorder="1"/>
    <xf numFmtId="165" fontId="2" fillId="4" borderId="0" xfId="1" applyNumberFormat="1" applyFont="1" applyFill="1" applyBorder="1"/>
    <xf numFmtId="0" fontId="1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1" fillId="0" borderId="2" xfId="1" applyNumberFormat="1" applyFont="1" applyFill="1" applyBorder="1"/>
    <xf numFmtId="164" fontId="0" fillId="0" borderId="0" xfId="0" applyNumberFormat="1" applyFont="1"/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5" fillId="2" borderId="18" xfId="1" applyNumberFormat="1" applyFont="1" applyFill="1" applyBorder="1" applyAlignment="1">
      <alignment horizontal="center"/>
    </xf>
    <xf numFmtId="165" fontId="5" fillId="2" borderId="19" xfId="1" applyNumberFormat="1" applyFont="1" applyFill="1" applyBorder="1" applyAlignment="1">
      <alignment horizontal="center"/>
    </xf>
    <xf numFmtId="165" fontId="5" fillId="2" borderId="20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8" fillId="4" borderId="5" xfId="1" applyNumberFormat="1" applyFont="1" applyFill="1" applyBorder="1" applyAlignment="1">
      <alignment horizontal="center" vertical="center"/>
    </xf>
    <xf numFmtId="165" fontId="8" fillId="4" borderId="6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/>
  </cellXfs>
  <cellStyles count="4">
    <cellStyle name="Comma" xfId="1" builtinId="3"/>
    <cellStyle name="Normal" xfId="0" builtinId="0"/>
    <cellStyle name="Percent" xfId="2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78</xdr:row>
      <xdr:rowOff>47625</xdr:rowOff>
    </xdr:from>
    <xdr:to>
      <xdr:col>7</xdr:col>
      <xdr:colOff>238126</xdr:colOff>
      <xdr:row>96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5301" y="13811250"/>
          <a:ext cx="6438900" cy="289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I~1.PER\AppData\Local\Temp\CON_Table_7-Utilization_Statistics_updated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tatistics"/>
      <sheetName val="lookup"/>
      <sheetName val="Report Data"/>
      <sheetName val="Report Info"/>
    </sheetNames>
    <sheetDataSet>
      <sheetData sheetId="0"/>
      <sheetData sheetId="1">
        <row r="3">
          <cell r="C3" t="str">
            <v>PROJECT NAME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76"/>
  <sheetViews>
    <sheetView workbookViewId="0">
      <selection activeCell="A6" sqref="A6"/>
    </sheetView>
  </sheetViews>
  <sheetFormatPr defaultColWidth="9.140625" defaultRowHeight="12.75" x14ac:dyDescent="0.2"/>
  <cols>
    <col min="1" max="1" width="55.42578125" style="65" bestFit="1" customWidth="1"/>
    <col min="2" max="4" width="12.85546875" style="65" bestFit="1" customWidth="1"/>
    <col min="5" max="16384" width="9.140625" style="65"/>
  </cols>
  <sheetData>
    <row r="3" spans="1:5" ht="18" x14ac:dyDescent="0.25">
      <c r="A3" s="77" t="s">
        <v>113</v>
      </c>
      <c r="B3" s="77"/>
      <c r="C3" s="77"/>
      <c r="D3" s="77"/>
      <c r="E3" s="77"/>
    </row>
    <row r="4" spans="1:5" x14ac:dyDescent="0.2">
      <c r="A4" s="78" t="str">
        <f>+[1]Statistics!C3</f>
        <v>PROJECT NAME</v>
      </c>
      <c r="B4" s="78"/>
      <c r="C4" s="78"/>
      <c r="D4" s="78"/>
      <c r="E4" s="78"/>
    </row>
    <row r="5" spans="1:5" x14ac:dyDescent="0.2">
      <c r="A5" s="79" t="s">
        <v>117</v>
      </c>
      <c r="B5" s="78"/>
      <c r="C5" s="78"/>
      <c r="D5" s="78"/>
      <c r="E5" s="78"/>
    </row>
    <row r="9" spans="1:5" x14ac:dyDescent="0.2">
      <c r="B9" s="65" t="s">
        <v>114</v>
      </c>
      <c r="C9" s="65" t="s">
        <v>115</v>
      </c>
      <c r="D9" s="65" t="s">
        <v>116</v>
      </c>
    </row>
    <row r="10" spans="1:5" x14ac:dyDescent="0.2">
      <c r="B10" s="65" t="s">
        <v>78</v>
      </c>
      <c r="C10" s="65" t="s">
        <v>78</v>
      </c>
      <c r="D10" s="65" t="s">
        <v>78</v>
      </c>
    </row>
    <row r="12" spans="1:5" ht="15.75" x14ac:dyDescent="0.25">
      <c r="A12" s="66" t="s">
        <v>18</v>
      </c>
    </row>
    <row r="13" spans="1:5" ht="14.25" x14ac:dyDescent="0.2">
      <c r="A13" s="67"/>
    </row>
    <row r="14" spans="1:5" ht="14.25" x14ac:dyDescent="0.2">
      <c r="A14" s="67" t="s">
        <v>8</v>
      </c>
    </row>
    <row r="15" spans="1:5" ht="14.25" x14ac:dyDescent="0.2">
      <c r="A15" s="67" t="s">
        <v>82</v>
      </c>
    </row>
    <row r="16" spans="1:5" ht="14.25" x14ac:dyDescent="0.2">
      <c r="A16" s="67" t="s">
        <v>83</v>
      </c>
    </row>
    <row r="17" spans="1:1" ht="14.25" x14ac:dyDescent="0.2">
      <c r="A17" s="67" t="s">
        <v>84</v>
      </c>
    </row>
    <row r="18" spans="1:1" ht="14.25" x14ac:dyDescent="0.2">
      <c r="A18" s="67" t="s">
        <v>85</v>
      </c>
    </row>
    <row r="19" spans="1:1" ht="14.25" x14ac:dyDescent="0.2">
      <c r="A19" s="67" t="s">
        <v>86</v>
      </c>
    </row>
    <row r="20" spans="1:1" ht="14.25" x14ac:dyDescent="0.2">
      <c r="A20" s="67"/>
    </row>
    <row r="21" spans="1:1" ht="14.25" x14ac:dyDescent="0.2">
      <c r="A21" s="67" t="s">
        <v>7</v>
      </c>
    </row>
    <row r="22" spans="1:1" ht="14.25" x14ac:dyDescent="0.2">
      <c r="A22" s="67"/>
    </row>
    <row r="23" spans="1:1" ht="15.75" x14ac:dyDescent="0.25">
      <c r="A23" s="66" t="s">
        <v>9</v>
      </c>
    </row>
    <row r="24" spans="1:1" ht="14.25" x14ac:dyDescent="0.2">
      <c r="A24" s="67" t="s">
        <v>87</v>
      </c>
    </row>
    <row r="25" spans="1:1" ht="14.25" x14ac:dyDescent="0.2">
      <c r="A25" s="67" t="s">
        <v>88</v>
      </c>
    </row>
    <row r="26" spans="1:1" ht="14.25" x14ac:dyDescent="0.2">
      <c r="A26" s="67" t="s">
        <v>89</v>
      </c>
    </row>
    <row r="27" spans="1:1" ht="14.25" x14ac:dyDescent="0.2">
      <c r="A27" s="67"/>
    </row>
    <row r="28" spans="1:1" ht="14.25" x14ac:dyDescent="0.2">
      <c r="A28" s="67" t="s">
        <v>10</v>
      </c>
    </row>
    <row r="29" spans="1:1" ht="14.25" x14ac:dyDescent="0.2">
      <c r="A29" s="67"/>
    </row>
    <row r="30" spans="1:1" ht="14.25" x14ac:dyDescent="0.2">
      <c r="A30" s="67" t="s">
        <v>11</v>
      </c>
    </row>
    <row r="31" spans="1:1" ht="14.25" x14ac:dyDescent="0.2">
      <c r="A31" s="67" t="s">
        <v>90</v>
      </c>
    </row>
    <row r="32" spans="1:1" ht="14.25" x14ac:dyDescent="0.2">
      <c r="A32" s="67" t="s">
        <v>91</v>
      </c>
    </row>
    <row r="33" spans="1:1" ht="14.25" x14ac:dyDescent="0.2">
      <c r="A33" s="67" t="s">
        <v>92</v>
      </c>
    </row>
    <row r="34" spans="1:1" ht="14.25" x14ac:dyDescent="0.2">
      <c r="A34" s="67" t="s">
        <v>93</v>
      </c>
    </row>
    <row r="35" spans="1:1" ht="14.25" x14ac:dyDescent="0.2">
      <c r="A35" s="67"/>
    </row>
    <row r="36" spans="1:1" ht="15.75" x14ac:dyDescent="0.25">
      <c r="A36" s="66" t="s">
        <v>12</v>
      </c>
    </row>
    <row r="37" spans="1:1" ht="14.25" x14ac:dyDescent="0.2">
      <c r="A37" s="67"/>
    </row>
    <row r="38" spans="1:1" ht="14.25" x14ac:dyDescent="0.2">
      <c r="A38" s="67" t="s">
        <v>13</v>
      </c>
    </row>
    <row r="39" spans="1:1" ht="14.25" x14ac:dyDescent="0.2">
      <c r="A39" s="67" t="s">
        <v>90</v>
      </c>
    </row>
    <row r="40" spans="1:1" ht="14.25" x14ac:dyDescent="0.2">
      <c r="A40" s="67" t="s">
        <v>94</v>
      </c>
    </row>
    <row r="41" spans="1:1" ht="14.25" x14ac:dyDescent="0.2">
      <c r="A41" s="67" t="s">
        <v>95</v>
      </c>
    </row>
    <row r="42" spans="1:1" ht="14.25" x14ac:dyDescent="0.2">
      <c r="A42" s="67"/>
    </row>
    <row r="43" spans="1:1" ht="14.25" x14ac:dyDescent="0.2">
      <c r="A43" s="67" t="s">
        <v>14</v>
      </c>
    </row>
    <row r="44" spans="1:1" ht="14.25" x14ac:dyDescent="0.2">
      <c r="A44" s="67"/>
    </row>
    <row r="45" spans="1:1" ht="14.25" x14ac:dyDescent="0.2">
      <c r="A45" s="67" t="s">
        <v>15</v>
      </c>
    </row>
    <row r="46" spans="1:1" ht="14.25" x14ac:dyDescent="0.2">
      <c r="A46" s="67"/>
    </row>
    <row r="47" spans="1:1" ht="14.25" x14ac:dyDescent="0.2">
      <c r="A47" s="67" t="s">
        <v>96</v>
      </c>
    </row>
    <row r="48" spans="1:1" ht="15" x14ac:dyDescent="0.25">
      <c r="A48" s="68"/>
    </row>
    <row r="49" spans="1:1" ht="14.25" x14ac:dyDescent="0.2">
      <c r="A49" s="67" t="s">
        <v>16</v>
      </c>
    </row>
    <row r="50" spans="1:1" ht="15.75" x14ac:dyDescent="0.25">
      <c r="A50" s="66"/>
    </row>
    <row r="51" spans="1:1" ht="14.25" x14ac:dyDescent="0.2">
      <c r="A51" s="67"/>
    </row>
    <row r="52" spans="1:1" ht="14.25" x14ac:dyDescent="0.2">
      <c r="A52" s="67" t="s">
        <v>17</v>
      </c>
    </row>
    <row r="53" spans="1:1" ht="14.25" x14ac:dyDescent="0.2">
      <c r="A53" s="67"/>
    </row>
    <row r="54" spans="1:1" ht="14.25" x14ac:dyDescent="0.2">
      <c r="A54" s="67" t="s">
        <v>19</v>
      </c>
    </row>
    <row r="55" spans="1:1" ht="14.25" x14ac:dyDescent="0.2">
      <c r="A55" s="67" t="s">
        <v>97</v>
      </c>
    </row>
    <row r="56" spans="1:1" ht="14.25" x14ac:dyDescent="0.2">
      <c r="A56" s="67" t="s">
        <v>98</v>
      </c>
    </row>
    <row r="57" spans="1:1" ht="14.25" x14ac:dyDescent="0.2">
      <c r="A57" s="67" t="s">
        <v>99</v>
      </c>
    </row>
    <row r="58" spans="1:1" ht="14.25" x14ac:dyDescent="0.2">
      <c r="A58" s="67" t="s">
        <v>100</v>
      </c>
    </row>
    <row r="59" spans="1:1" ht="14.25" x14ac:dyDescent="0.2">
      <c r="A59" s="67" t="s">
        <v>101</v>
      </c>
    </row>
    <row r="60" spans="1:1" ht="14.25" x14ac:dyDescent="0.2">
      <c r="A60" s="67"/>
    </row>
    <row r="61" spans="1:1" ht="14.25" x14ac:dyDescent="0.2">
      <c r="A61" s="67" t="s">
        <v>21</v>
      </c>
    </row>
    <row r="62" spans="1:1" ht="15" x14ac:dyDescent="0.25">
      <c r="A62" s="68"/>
    </row>
    <row r="63" spans="1:1" x14ac:dyDescent="0.2">
      <c r="A63" s="65" t="s">
        <v>20</v>
      </c>
    </row>
    <row r="64" spans="1:1" x14ac:dyDescent="0.2">
      <c r="A64" s="65" t="s">
        <v>102</v>
      </c>
    </row>
    <row r="65" spans="1:1" x14ac:dyDescent="0.2">
      <c r="A65" s="65" t="s">
        <v>103</v>
      </c>
    </row>
    <row r="66" spans="1:1" x14ac:dyDescent="0.2">
      <c r="A66" s="65" t="s">
        <v>104</v>
      </c>
    </row>
    <row r="68" spans="1:1" x14ac:dyDescent="0.2">
      <c r="A68" s="65" t="s">
        <v>22</v>
      </c>
    </row>
    <row r="70" spans="1:1" x14ac:dyDescent="0.2">
      <c r="A70" s="65" t="s">
        <v>105</v>
      </c>
    </row>
    <row r="72" spans="1:1" x14ac:dyDescent="0.2">
      <c r="A72" s="65" t="s">
        <v>23</v>
      </c>
    </row>
    <row r="74" spans="1:1" x14ac:dyDescent="0.2">
      <c r="A74" s="65" t="s">
        <v>106</v>
      </c>
    </row>
    <row r="76" spans="1:1" x14ac:dyDescent="0.2">
      <c r="A76" s="65" t="s">
        <v>24</v>
      </c>
    </row>
  </sheetData>
  <mergeCells count="3"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23"/>
  <sheetViews>
    <sheetView showGridLines="0" tabSelected="1" topLeftCell="D1" zoomScale="85" zoomScaleNormal="85" workbookViewId="0">
      <selection activeCell="D1" sqref="D1:Q1"/>
    </sheetView>
  </sheetViews>
  <sheetFormatPr defaultColWidth="9.140625" defaultRowHeight="12.75" outlineLevelRow="2" outlineLevelCol="1" x14ac:dyDescent="0.2"/>
  <cols>
    <col min="1" max="1" width="40.42578125" style="9" hidden="1" customWidth="1" outlineLevel="1"/>
    <col min="2" max="2" width="8.140625" style="9" hidden="1" customWidth="1" outlineLevel="1"/>
    <col min="3" max="3" width="9.140625" style="9" hidden="1" customWidth="1" outlineLevel="1"/>
    <col min="4" max="4" width="47.140625" style="9" customWidth="1" collapsed="1"/>
    <col min="5" max="5" width="14.7109375" style="10" customWidth="1"/>
    <col min="6" max="6" width="14.7109375" style="11" customWidth="1"/>
    <col min="7" max="7" width="9.42578125" style="11" customWidth="1"/>
    <col min="8" max="8" width="14.7109375" style="11" customWidth="1"/>
    <col min="9" max="9" width="8.85546875" style="11" customWidth="1"/>
    <col min="10" max="10" width="14.42578125" style="11" customWidth="1"/>
    <col min="11" max="11" width="8.85546875" style="11" customWidth="1"/>
    <col min="12" max="12" width="14.7109375" style="11" customWidth="1"/>
    <col min="13" max="13" width="8.85546875" style="11" customWidth="1"/>
    <col min="14" max="14" width="14.7109375" style="11" customWidth="1"/>
    <col min="15" max="15" width="8.85546875" style="11" customWidth="1"/>
    <col min="16" max="16" width="14.7109375" style="11" customWidth="1"/>
    <col min="17" max="17" width="9" style="11" customWidth="1"/>
    <col min="18" max="16384" width="9.140625" style="13"/>
  </cols>
  <sheetData>
    <row r="1" spans="1:17" s="21" customFormat="1" ht="37.5" customHeight="1" x14ac:dyDescent="0.35">
      <c r="A1" s="8"/>
      <c r="B1" s="8"/>
      <c r="C1" s="8"/>
      <c r="D1" s="92" t="str">
        <f>UPPER('Report Info'!B5)</f>
        <v>RUTLAND REGIONAL MEDICAL CENTER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21" customFormat="1" ht="18.95" customHeight="1" thickBot="1" x14ac:dyDescent="0.4"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9.5" customHeight="1" thickBot="1" x14ac:dyDescent="0.25">
      <c r="D3" s="89" t="s">
        <v>120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1"/>
    </row>
    <row r="4" spans="1:17" ht="9.9499999999999993" hidden="1" customHeight="1" x14ac:dyDescent="0.2">
      <c r="D4" s="22"/>
      <c r="E4" s="14"/>
      <c r="Q4" s="23"/>
    </row>
    <row r="5" spans="1:17" ht="20.25" x14ac:dyDescent="0.3">
      <c r="D5" s="83" t="str">
        <f>('Report Info'!A2)</f>
        <v>Balance Sheet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28.5" customHeight="1" x14ac:dyDescent="0.25">
      <c r="A6" s="13"/>
      <c r="B6" s="32"/>
      <c r="C6" s="32"/>
      <c r="D6" s="86" t="s">
        <v>79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x14ac:dyDescent="0.2">
      <c r="A7" s="3" t="s">
        <v>6</v>
      </c>
      <c r="B7" s="12"/>
      <c r="C7" s="12"/>
      <c r="D7" s="24"/>
      <c r="E7" s="70" t="str">
        <f>+'Report Data'!B1</f>
        <v>2017</v>
      </c>
      <c r="F7" s="70" t="str">
        <f>+'Report Data'!$C$1</f>
        <v>2018</v>
      </c>
      <c r="G7" s="70"/>
      <c r="H7" s="70" t="str">
        <f>+'Report Data'!$C$1</f>
        <v>2018</v>
      </c>
      <c r="I7" s="70"/>
      <c r="J7" s="70" t="str">
        <f>+'Report Data'!E1</f>
        <v>2019</v>
      </c>
      <c r="K7" s="26"/>
      <c r="L7" s="2">
        <v>2020</v>
      </c>
      <c r="M7" s="2"/>
      <c r="N7" s="2">
        <v>2021</v>
      </c>
      <c r="O7" s="2"/>
      <c r="P7" s="2">
        <v>2022</v>
      </c>
      <c r="Q7" s="27"/>
    </row>
    <row r="8" spans="1:17" s="61" customFormat="1" ht="24" customHeight="1" x14ac:dyDescent="0.2">
      <c r="A8" s="58"/>
      <c r="B8" s="59"/>
      <c r="C8" s="58"/>
      <c r="D8" s="60"/>
      <c r="E8" s="6" t="str">
        <f>MID('Report Data'!B2,1,6)</f>
        <v>Actual</v>
      </c>
      <c r="F8" s="6" t="str">
        <f>MID('Report Data'!C2,1,6)</f>
        <v>Budget</v>
      </c>
      <c r="G8" s="44" t="s">
        <v>109</v>
      </c>
      <c r="H8" s="6" t="str">
        <f>MID('Report Data'!D2,1,10)</f>
        <v>Projection</v>
      </c>
      <c r="I8" s="44" t="s">
        <v>109</v>
      </c>
      <c r="J8" s="6" t="str">
        <f>MID('Report Data'!E2,1,6)</f>
        <v>Budget</v>
      </c>
      <c r="K8" s="44" t="s">
        <v>109</v>
      </c>
      <c r="L8" s="6" t="s">
        <v>77</v>
      </c>
      <c r="M8" s="44" t="s">
        <v>109</v>
      </c>
      <c r="N8" s="6" t="s">
        <v>111</v>
      </c>
      <c r="O8" s="44" t="s">
        <v>109</v>
      </c>
      <c r="P8" s="6" t="s">
        <v>112</v>
      </c>
      <c r="Q8" s="25" t="s">
        <v>109</v>
      </c>
    </row>
    <row r="9" spans="1:17" ht="9" customHeight="1" x14ac:dyDescent="0.3">
      <c r="D9" s="22"/>
      <c r="E9" s="14"/>
      <c r="Q9" s="57"/>
    </row>
    <row r="10" spans="1:17" x14ac:dyDescent="0.2">
      <c r="A10" s="11"/>
      <c r="B10" s="11"/>
      <c r="C10" s="11"/>
      <c r="D10" s="22" t="s">
        <v>18</v>
      </c>
      <c r="E10" s="14"/>
      <c r="Q10" s="23"/>
    </row>
    <row r="11" spans="1:17" x14ac:dyDescent="0.2">
      <c r="A11" s="11"/>
      <c r="B11" s="11"/>
      <c r="C11" s="11"/>
      <c r="D11" s="22"/>
      <c r="E11" s="14"/>
      <c r="Q11" s="23"/>
    </row>
    <row r="12" spans="1:17" outlineLevel="1" x14ac:dyDescent="0.2">
      <c r="A12" s="11"/>
      <c r="B12" s="11"/>
      <c r="C12" s="11"/>
      <c r="D12" s="22" t="s">
        <v>8</v>
      </c>
      <c r="E12" s="14"/>
      <c r="Q12" s="23"/>
    </row>
    <row r="13" spans="1:17" outlineLevel="1" x14ac:dyDescent="0.2">
      <c r="A13" s="11" t="s">
        <v>27</v>
      </c>
      <c r="B13" s="11"/>
      <c r="C13" s="11"/>
      <c r="D13" s="22" t="str">
        <f>"  "&amp;UPPER(MID(A13,FIND("]",A13)+1,LEN(A13)-FIND("]",A13)+1))</f>
        <v xml:space="preserve">   CASH &amp; INVESTMENTS</v>
      </c>
      <c r="E13" s="71">
        <f>SUMIF('Report Data'!$A:$A,UNRBS!$A13,'Report Data'!B:B)</f>
        <v>9725785</v>
      </c>
      <c r="F13" s="14">
        <f>SUMIF('Report Data'!$A:$A,UNRBS!$A13,'Report Data'!C:C)</f>
        <v>14576141</v>
      </c>
      <c r="G13" s="46">
        <f>(+F13/E13)-1</f>
        <v>0.49871100379043964</v>
      </c>
      <c r="H13" s="14">
        <f>SUMIF('Report Data'!$A:$A,UNRBS!$A13,'Report Data'!D:D)</f>
        <v>8611862</v>
      </c>
      <c r="I13" s="46">
        <f>+(H13/F13)-1</f>
        <v>-0.40918093478925599</v>
      </c>
      <c r="J13" s="14">
        <f>SUMIF('Report Data'!$A:$A,UNRBS!$A13,'Report Data'!E:E)</f>
        <v>7770719</v>
      </c>
      <c r="K13" s="46">
        <f>+(J13/H13)-1</f>
        <v>-9.7672605529443013E-2</v>
      </c>
      <c r="L13" s="69">
        <v>6970717</v>
      </c>
      <c r="M13" s="47">
        <f>+(L13/J13)-1</f>
        <v>-0.10295083376454606</v>
      </c>
      <c r="N13" s="69">
        <v>6070719</v>
      </c>
      <c r="O13" s="47">
        <f>+(N13/L13)-1</f>
        <v>-0.12911125211366348</v>
      </c>
      <c r="P13" s="69">
        <v>5070719</v>
      </c>
      <c r="Q13" s="48">
        <f>+(P13/N13)-1</f>
        <v>-0.16472513387623444</v>
      </c>
    </row>
    <row r="14" spans="1:17" outlineLevel="1" x14ac:dyDescent="0.2">
      <c r="A14" s="11" t="s">
        <v>28</v>
      </c>
      <c r="B14" s="11"/>
      <c r="C14" s="11"/>
      <c r="D14" s="22" t="str">
        <f t="shared" ref="D14:D17" si="0">"  "&amp;UPPER(MID(A14,FIND("]",A14)+1,LEN(A14)-FIND("]",A14)+1))</f>
        <v xml:space="preserve">   PATIENT ACCOUNTS RECEIVABLE, GROSS</v>
      </c>
      <c r="E14" s="71">
        <f>SUMIF('Report Data'!$A:$A,UNRBS!$A14,'Report Data'!B:B)</f>
        <v>68715251</v>
      </c>
      <c r="F14" s="14">
        <f>SUMIF('Report Data'!$A:$A,UNRBS!$A14,'Report Data'!C:C)</f>
        <v>67802702</v>
      </c>
      <c r="G14" s="46">
        <f t="shared" ref="G14:G19" si="1">(+F14/E14)-1</f>
        <v>-1.3280152320188754E-2</v>
      </c>
      <c r="H14" s="14">
        <f>SUMIF('Report Data'!$A:$A,UNRBS!$A14,'Report Data'!D:D)</f>
        <v>59780109</v>
      </c>
      <c r="I14" s="46">
        <f t="shared" ref="I14:M19" si="2">+(H14/F14)-1</f>
        <v>-0.1183226149305967</v>
      </c>
      <c r="J14" s="14">
        <f>SUMIF('Report Data'!$A:$A,UNRBS!$A14,'Report Data'!E:E)</f>
        <v>61203862</v>
      </c>
      <c r="K14" s="46">
        <f t="shared" si="2"/>
        <v>2.3816500568776044E-2</v>
      </c>
      <c r="L14" s="69">
        <v>64667457</v>
      </c>
      <c r="M14" s="47">
        <f t="shared" si="2"/>
        <v>5.6591118383999994E-2</v>
      </c>
      <c r="N14" s="69">
        <v>68427447</v>
      </c>
      <c r="O14" s="47">
        <f t="shared" ref="O14:O17" si="3">+(N14/L14)-1</f>
        <v>5.8143464648687138E-2</v>
      </c>
      <c r="P14" s="69">
        <v>72515259</v>
      </c>
      <c r="Q14" s="48">
        <f t="shared" ref="Q14:Q17" si="4">+(P14/N14)-1</f>
        <v>5.9739361604415953E-2</v>
      </c>
    </row>
    <row r="15" spans="1:17" outlineLevel="1" x14ac:dyDescent="0.2">
      <c r="A15" s="11" t="s">
        <v>29</v>
      </c>
      <c r="B15" s="11"/>
      <c r="C15" s="11"/>
      <c r="D15" s="22" t="str">
        <f t="shared" si="0"/>
        <v xml:space="preserve">   LESS: ALLOWANCE FOR UNCOLLECTIBLE ACCTS</v>
      </c>
      <c r="E15" s="71">
        <f>SUMIF('Report Data'!$A:$A,UNRBS!$A15,'Report Data'!B:B)</f>
        <v>-42709423</v>
      </c>
      <c r="F15" s="14">
        <f>SUMIF('Report Data'!$A:$A,UNRBS!$A15,'Report Data'!C:C)</f>
        <v>-45270950</v>
      </c>
      <c r="G15" s="46">
        <f t="shared" si="1"/>
        <v>5.9975687332512129E-2</v>
      </c>
      <c r="H15" s="14">
        <f>SUMIF('Report Data'!$A:$A,UNRBS!$A15,'Report Data'!D:D)</f>
        <v>-42956324</v>
      </c>
      <c r="I15" s="46">
        <f t="shared" si="2"/>
        <v>-5.1128284252926037E-2</v>
      </c>
      <c r="J15" s="14">
        <f>SUMIF('Report Data'!$A:$A,UNRBS!$A15,'Report Data'!E:E)</f>
        <v>-43132456</v>
      </c>
      <c r="K15" s="46">
        <f t="shared" si="2"/>
        <v>4.1002577408626451E-3</v>
      </c>
      <c r="L15" s="69">
        <v>-43313872</v>
      </c>
      <c r="M15" s="47">
        <f t="shared" si="2"/>
        <v>4.206020635597385E-3</v>
      </c>
      <c r="N15" s="69">
        <v>-43500731</v>
      </c>
      <c r="O15" s="47">
        <f t="shared" si="3"/>
        <v>4.3140682504672068E-3</v>
      </c>
      <c r="P15" s="69">
        <v>-43693195</v>
      </c>
      <c r="Q15" s="48">
        <f t="shared" si="4"/>
        <v>4.4243854200978205E-3</v>
      </c>
    </row>
    <row r="16" spans="1:17" outlineLevel="1" x14ac:dyDescent="0.2">
      <c r="A16" s="11" t="s">
        <v>30</v>
      </c>
      <c r="B16" s="11"/>
      <c r="C16" s="11"/>
      <c r="D16" s="22" t="str">
        <f t="shared" si="0"/>
        <v xml:space="preserve">   DUE FROM THIRD PARTIES</v>
      </c>
      <c r="E16" s="71">
        <f>SUMIF('Report Data'!$A:$A,UNRBS!$A16,'Report Data'!B:B)</f>
        <v>0</v>
      </c>
      <c r="F16" s="14">
        <f>SUMIF('Report Data'!$A:$A,UNRBS!$A16,'Report Data'!C:C)</f>
        <v>5260001</v>
      </c>
      <c r="G16" s="46" t="e">
        <f t="shared" si="1"/>
        <v>#DIV/0!</v>
      </c>
      <c r="H16" s="14">
        <f>SUMIF('Report Data'!$A:$A,UNRBS!$A16,'Report Data'!D:D)</f>
        <v>0</v>
      </c>
      <c r="I16" s="46">
        <f t="shared" si="2"/>
        <v>-1</v>
      </c>
      <c r="J16" s="14">
        <f>SUMIF('Report Data'!$A:$A,UNRBS!$A16,'Report Data'!E:E)</f>
        <v>0</v>
      </c>
      <c r="K16" s="46" t="e">
        <f t="shared" si="2"/>
        <v>#DIV/0!</v>
      </c>
      <c r="L16" s="69"/>
      <c r="M16" s="47" t="e">
        <f t="shared" si="2"/>
        <v>#DIV/0!</v>
      </c>
      <c r="N16" s="69"/>
      <c r="O16" s="47" t="e">
        <f t="shared" si="3"/>
        <v>#DIV/0!</v>
      </c>
      <c r="P16" s="69"/>
      <c r="Q16" s="48" t="e">
        <f t="shared" si="4"/>
        <v>#DIV/0!</v>
      </c>
    </row>
    <row r="17" spans="1:17" outlineLevel="1" x14ac:dyDescent="0.2">
      <c r="A17" s="11" t="s">
        <v>31</v>
      </c>
      <c r="B17" s="11"/>
      <c r="C17" s="11"/>
      <c r="D17" s="22" t="str">
        <f t="shared" si="0"/>
        <v xml:space="preserve">   OTHER CURRENT ASSETS</v>
      </c>
      <c r="E17" s="71">
        <f>SUMIF('Report Data'!$A:$A,UNRBS!$A17,'Report Data'!B:B)</f>
        <v>11217548</v>
      </c>
      <c r="F17" s="14">
        <f>SUMIF('Report Data'!$A:$A,UNRBS!$A17,'Report Data'!C:C)</f>
        <v>10594250</v>
      </c>
      <c r="G17" s="46">
        <f t="shared" si="1"/>
        <v>-5.5564549400635488E-2</v>
      </c>
      <c r="H17" s="14">
        <f>SUMIF('Report Data'!$A:$A,UNRBS!$A17,'Report Data'!D:D)</f>
        <v>10725309</v>
      </c>
      <c r="I17" s="46">
        <f t="shared" si="2"/>
        <v>1.2370767161431928E-2</v>
      </c>
      <c r="J17" s="14">
        <f>SUMIF('Report Data'!$A:$A,UNRBS!$A17,'Report Data'!E:E)</f>
        <v>10518663</v>
      </c>
      <c r="K17" s="46">
        <f t="shared" si="2"/>
        <v>-1.9267137198564654E-2</v>
      </c>
      <c r="L17" s="69">
        <v>10203288</v>
      </c>
      <c r="M17" s="47">
        <f t="shared" si="2"/>
        <v>-2.9982422671018139E-2</v>
      </c>
      <c r="N17" s="69">
        <v>10302328</v>
      </c>
      <c r="O17" s="47">
        <f t="shared" si="3"/>
        <v>9.7066749463505797E-3</v>
      </c>
      <c r="P17" s="69">
        <v>10404339</v>
      </c>
      <c r="Q17" s="48">
        <f t="shared" si="4"/>
        <v>9.9017425964307293E-3</v>
      </c>
    </row>
    <row r="18" spans="1:17" outlineLevel="1" x14ac:dyDescent="0.2">
      <c r="A18" s="11"/>
      <c r="B18" s="11"/>
      <c r="C18" s="11"/>
      <c r="D18" s="22"/>
      <c r="E18" s="71"/>
      <c r="F18" s="14"/>
      <c r="G18" s="14"/>
      <c r="L18" s="71"/>
      <c r="M18" s="13"/>
      <c r="N18" s="71"/>
      <c r="O18" s="13"/>
      <c r="P18" s="71"/>
      <c r="Q18" s="36"/>
    </row>
    <row r="19" spans="1:17" x14ac:dyDescent="0.2">
      <c r="A19" s="15"/>
      <c r="B19" s="15"/>
      <c r="C19" s="15"/>
      <c r="D19" s="28" t="s">
        <v>7</v>
      </c>
      <c r="E19" s="72">
        <f>SUM(E12:E18)</f>
        <v>46949161</v>
      </c>
      <c r="F19" s="16">
        <f t="shared" ref="F19:H19" si="5">SUM(F12:F18)</f>
        <v>52962144</v>
      </c>
      <c r="G19" s="49">
        <f t="shared" si="1"/>
        <v>0.12807434407613805</v>
      </c>
      <c r="H19" s="16">
        <f t="shared" si="5"/>
        <v>36160956</v>
      </c>
      <c r="I19" s="49">
        <f t="shared" si="2"/>
        <v>-0.31723013328161342</v>
      </c>
      <c r="J19" s="16">
        <f t="shared" ref="J19" si="6">SUM(J12:J18)</f>
        <v>36360788</v>
      </c>
      <c r="K19" s="49">
        <f t="shared" si="2"/>
        <v>5.5261813321527686E-3</v>
      </c>
      <c r="L19" s="42">
        <f t="shared" ref="L19" si="7">SUM(L12:L18)</f>
        <v>38527590</v>
      </c>
      <c r="M19" s="50">
        <f t="shared" si="2"/>
        <v>5.9591722819648529E-2</v>
      </c>
      <c r="N19" s="42">
        <f t="shared" ref="N19" si="8">SUM(N12:N18)</f>
        <v>41299763</v>
      </c>
      <c r="O19" s="50">
        <f t="shared" ref="O19" si="9">+(N19/L19)-1</f>
        <v>7.1952930354584943E-2</v>
      </c>
      <c r="P19" s="42">
        <f t="shared" ref="P19" si="10">SUM(P12:P18)</f>
        <v>44297122</v>
      </c>
      <c r="Q19" s="51">
        <f t="shared" ref="Q19" si="11">+(P19/N19)-1</f>
        <v>7.2575694925900658E-2</v>
      </c>
    </row>
    <row r="20" spans="1:17" x14ac:dyDescent="0.2">
      <c r="A20" s="11"/>
      <c r="B20" s="11"/>
      <c r="C20" s="11"/>
      <c r="D20" s="22"/>
      <c r="E20" s="71"/>
      <c r="F20" s="14"/>
      <c r="G20" s="14"/>
      <c r="H20" s="14"/>
      <c r="I20" s="14"/>
      <c r="J20" s="14"/>
      <c r="K20" s="14"/>
      <c r="L20" s="71"/>
      <c r="M20" s="13"/>
      <c r="N20" s="71"/>
      <c r="O20" s="13"/>
      <c r="P20" s="71"/>
      <c r="Q20" s="36"/>
    </row>
    <row r="21" spans="1:17" outlineLevel="1" x14ac:dyDescent="0.2">
      <c r="A21" s="11"/>
      <c r="B21" s="11"/>
      <c r="C21" s="11"/>
      <c r="D21" s="22" t="s">
        <v>9</v>
      </c>
      <c r="E21" s="71"/>
      <c r="F21" s="14"/>
      <c r="G21" s="14"/>
      <c r="H21" s="14"/>
      <c r="I21" s="46" t="e">
        <f t="shared" ref="I21:M24" si="12">+(H21/F21)-1</f>
        <v>#DIV/0!</v>
      </c>
      <c r="J21" s="14"/>
      <c r="K21" s="46" t="e">
        <f t="shared" si="12"/>
        <v>#DIV/0!</v>
      </c>
      <c r="L21" s="69"/>
      <c r="M21" s="47" t="e">
        <f t="shared" si="12"/>
        <v>#DIV/0!</v>
      </c>
      <c r="N21" s="69"/>
      <c r="O21" s="47" t="e">
        <f t="shared" ref="O21:O24" si="13">+(N21/L21)-1</f>
        <v>#DIV/0!</v>
      </c>
      <c r="P21" s="69"/>
      <c r="Q21" s="48" t="e">
        <f t="shared" ref="Q21:Q24" si="14">+(P21/N21)-1</f>
        <v>#DIV/0!</v>
      </c>
    </row>
    <row r="22" spans="1:17" outlineLevel="1" x14ac:dyDescent="0.2">
      <c r="A22" s="11" t="s">
        <v>35</v>
      </c>
      <c r="B22" s="11"/>
      <c r="C22" s="11"/>
      <c r="D22" s="22" t="str">
        <f t="shared" ref="D22:D24" si="15">"  "&amp;UPPER(MID(A22,FIND("]",A22)+1,LEN(A22)-FIND("]",A22)+1))</f>
        <v xml:space="preserve">   FUNDED DEPRECIATION</v>
      </c>
      <c r="E22" s="71">
        <f>SUMIF('Report Data'!$A:$A,UNRBS!$A22,'Report Data'!B:B)</f>
        <v>98892161</v>
      </c>
      <c r="F22" s="14">
        <f>SUMIF('Report Data'!$A:$A,UNRBS!$A22,'Report Data'!C:C)</f>
        <v>129432346</v>
      </c>
      <c r="G22" s="46">
        <f t="shared" ref="G22:G24" si="16">(+F22/E22)-1</f>
        <v>0.3088231128855603</v>
      </c>
      <c r="H22" s="14">
        <f>SUMIF('Report Data'!$A:$A,UNRBS!$A22,'Report Data'!D:D)</f>
        <v>90303609</v>
      </c>
      <c r="I22" s="46">
        <f t="shared" si="12"/>
        <v>-0.3023103436601543</v>
      </c>
      <c r="J22" s="14">
        <f>SUMIF('Report Data'!$A:$A,UNRBS!$A22,'Report Data'!E:E)</f>
        <v>104229763</v>
      </c>
      <c r="K22" s="46">
        <f t="shared" si="12"/>
        <v>0.15421481106031987</v>
      </c>
      <c r="L22" s="69">
        <v>100210954</v>
      </c>
      <c r="M22" s="47">
        <f t="shared" si="12"/>
        <v>-3.8557211340871977E-2</v>
      </c>
      <c r="N22" s="69">
        <v>104331598</v>
      </c>
      <c r="O22" s="47">
        <f t="shared" si="13"/>
        <v>4.1119696355749635E-2</v>
      </c>
      <c r="P22" s="69">
        <v>109505910</v>
      </c>
      <c r="Q22" s="48">
        <f t="shared" si="14"/>
        <v>4.9594869619460802E-2</v>
      </c>
    </row>
    <row r="23" spans="1:17" outlineLevel="1" x14ac:dyDescent="0.2">
      <c r="A23" s="11" t="s">
        <v>36</v>
      </c>
      <c r="B23" s="11"/>
      <c r="C23" s="11"/>
      <c r="D23" s="22" t="str">
        <f t="shared" si="15"/>
        <v xml:space="preserve">   ESCROWED BOND FUNDS</v>
      </c>
      <c r="E23" s="71">
        <f>SUMIF('Report Data'!$A:$A,UNRBS!$A23,'Report Data'!B:B)</f>
        <v>94485</v>
      </c>
      <c r="F23" s="14">
        <f>SUMIF('Report Data'!$A:$A,UNRBS!$A23,'Report Data'!C:C)</f>
        <v>0</v>
      </c>
      <c r="G23" s="46">
        <f t="shared" si="16"/>
        <v>-1</v>
      </c>
      <c r="H23" s="14">
        <f>SUMIF('Report Data'!$A:$A,UNRBS!$A23,'Report Data'!D:D)</f>
        <v>94485</v>
      </c>
      <c r="I23" s="46" t="e">
        <f t="shared" si="12"/>
        <v>#DIV/0!</v>
      </c>
      <c r="J23" s="14">
        <f>SUMIF('Report Data'!$A:$A,UNRBS!$A23,'Report Data'!E:E)</f>
        <v>94485</v>
      </c>
      <c r="K23" s="46">
        <f t="shared" si="12"/>
        <v>0</v>
      </c>
      <c r="L23" s="69">
        <v>94485</v>
      </c>
      <c r="M23" s="47">
        <f t="shared" si="12"/>
        <v>0</v>
      </c>
      <c r="N23" s="69">
        <v>94485</v>
      </c>
      <c r="O23" s="47">
        <f t="shared" si="13"/>
        <v>0</v>
      </c>
      <c r="P23" s="69">
        <v>94485</v>
      </c>
      <c r="Q23" s="48">
        <f t="shared" si="14"/>
        <v>0</v>
      </c>
    </row>
    <row r="24" spans="1:17" outlineLevel="1" x14ac:dyDescent="0.2">
      <c r="A24" s="11" t="s">
        <v>37</v>
      </c>
      <c r="B24" s="11"/>
      <c r="C24" s="11"/>
      <c r="D24" s="22" t="str">
        <f t="shared" si="15"/>
        <v xml:space="preserve">   OTHER</v>
      </c>
      <c r="E24" s="71">
        <f>SUMIF('Report Data'!$A:$A,UNRBS!$A24,'Report Data'!B:B)</f>
        <v>31889957</v>
      </c>
      <c r="F24" s="14">
        <f>SUMIF('Report Data'!$A:$A,UNRBS!$A24,'Report Data'!C:C)</f>
        <v>6201912</v>
      </c>
      <c r="G24" s="46">
        <f t="shared" si="16"/>
        <v>-0.80552146871819241</v>
      </c>
      <c r="H24" s="14">
        <f>SUMIF('Report Data'!$A:$A,UNRBS!$A24,'Report Data'!D:D)</f>
        <v>43912240</v>
      </c>
      <c r="I24" s="46">
        <f t="shared" si="12"/>
        <v>6.0804358397861824</v>
      </c>
      <c r="J24" s="14">
        <f>SUMIF('Report Data'!$A:$A,UNRBS!$A24,'Report Data'!E:E)</f>
        <v>31889957</v>
      </c>
      <c r="K24" s="46">
        <f t="shared" si="12"/>
        <v>-0.27377977074273596</v>
      </c>
      <c r="L24" s="69">
        <v>31889957</v>
      </c>
      <c r="M24" s="47">
        <f t="shared" si="12"/>
        <v>0</v>
      </c>
      <c r="N24" s="69">
        <v>31889957</v>
      </c>
      <c r="O24" s="47">
        <f t="shared" si="13"/>
        <v>0</v>
      </c>
      <c r="P24" s="69">
        <v>31889957</v>
      </c>
      <c r="Q24" s="48">
        <f t="shared" si="14"/>
        <v>0</v>
      </c>
    </row>
    <row r="25" spans="1:17" outlineLevel="1" x14ac:dyDescent="0.2">
      <c r="A25" s="11"/>
      <c r="B25" s="11"/>
      <c r="C25" s="11"/>
      <c r="D25" s="22"/>
      <c r="E25" s="14"/>
      <c r="F25" s="14"/>
      <c r="G25" s="14"/>
      <c r="H25" s="14"/>
      <c r="I25" s="14"/>
      <c r="J25" s="14"/>
      <c r="K25" s="14"/>
      <c r="L25" s="71"/>
      <c r="M25" s="13"/>
      <c r="N25" s="71"/>
      <c r="O25" s="13"/>
      <c r="P25" s="71"/>
      <c r="Q25" s="36"/>
    </row>
    <row r="26" spans="1:17" x14ac:dyDescent="0.2">
      <c r="A26" s="15"/>
      <c r="B26" s="15"/>
      <c r="C26" s="15"/>
      <c r="D26" s="28" t="s">
        <v>10</v>
      </c>
      <c r="E26" s="16">
        <f>SUM(E22:E25)</f>
        <v>130876603</v>
      </c>
      <c r="F26" s="16">
        <f t="shared" ref="F26:H26" si="17">SUM(F22:F25)</f>
        <v>135634258</v>
      </c>
      <c r="G26" s="49">
        <f t="shared" ref="G26" si="18">(+F26/E26)-1</f>
        <v>3.6352219502518768E-2</v>
      </c>
      <c r="H26" s="16">
        <f t="shared" si="17"/>
        <v>134310334</v>
      </c>
      <c r="I26" s="49">
        <f t="shared" ref="I26:M26" si="19">+(H26/F26)-1</f>
        <v>-9.7609853109529299E-3</v>
      </c>
      <c r="J26" s="16">
        <f t="shared" ref="J26" si="20">SUM(J22:J25)</f>
        <v>136214205</v>
      </c>
      <c r="K26" s="49">
        <f t="shared" si="19"/>
        <v>1.4175163915533195E-2</v>
      </c>
      <c r="L26" s="42">
        <f t="shared" ref="L26:N26" si="21">SUM(L22:L25)</f>
        <v>132195396</v>
      </c>
      <c r="M26" s="50">
        <f t="shared" si="19"/>
        <v>-2.9503596926620079E-2</v>
      </c>
      <c r="N26" s="42">
        <f t="shared" si="21"/>
        <v>136316040</v>
      </c>
      <c r="O26" s="50">
        <f t="shared" ref="O26" si="22">+(N26/L26)-1</f>
        <v>3.1170858628087217E-2</v>
      </c>
      <c r="P26" s="42">
        <f t="shared" ref="P26" si="23">SUM(P22:P25)</f>
        <v>141490352</v>
      </c>
      <c r="Q26" s="51">
        <f t="shared" ref="Q26" si="24">+(P26/N26)-1</f>
        <v>3.7958203598050577E-2</v>
      </c>
    </row>
    <row r="27" spans="1:17" x14ac:dyDescent="0.2">
      <c r="A27" s="11"/>
      <c r="B27" s="11"/>
      <c r="C27" s="11"/>
      <c r="D27" s="22"/>
      <c r="E27" s="14"/>
      <c r="F27" s="14"/>
      <c r="G27" s="14"/>
      <c r="H27" s="14"/>
      <c r="I27" s="14"/>
      <c r="J27" s="14"/>
      <c r="K27" s="14"/>
      <c r="L27" s="71"/>
      <c r="M27" s="13"/>
      <c r="N27" s="71"/>
      <c r="O27" s="13"/>
      <c r="P27" s="71"/>
      <c r="Q27" s="36"/>
    </row>
    <row r="28" spans="1:17" outlineLevel="1" x14ac:dyDescent="0.2">
      <c r="A28" s="11"/>
      <c r="B28" s="11"/>
      <c r="C28" s="11"/>
      <c r="D28" s="22" t="s">
        <v>11</v>
      </c>
      <c r="E28" s="14"/>
      <c r="F28" s="14"/>
      <c r="G28" s="14"/>
      <c r="H28" s="14"/>
      <c r="I28" s="14"/>
      <c r="J28" s="14"/>
      <c r="K28" s="14"/>
      <c r="L28" s="71"/>
      <c r="M28" s="13"/>
      <c r="N28" s="71"/>
      <c r="O28" s="13"/>
      <c r="P28" s="71"/>
      <c r="Q28" s="36"/>
    </row>
    <row r="29" spans="1:17" outlineLevel="1" x14ac:dyDescent="0.2">
      <c r="A29" s="11" t="s">
        <v>42</v>
      </c>
      <c r="B29" s="11"/>
      <c r="C29" s="11"/>
      <c r="D29" s="22" t="str">
        <f t="shared" ref="D29:D32" si="25">"  "&amp;UPPER(MID(A29,FIND("]",A29)+1,LEN(A29)-FIND("]",A29)+1))</f>
        <v xml:space="preserve">   LAND, BUILDINGS &amp; IMPROVEMENTS</v>
      </c>
      <c r="E29" s="71">
        <f>SUMIF('Report Data'!$A:$A,UNRBS!$A29,'Report Data'!B:B)</f>
        <v>107786316</v>
      </c>
      <c r="F29" s="14">
        <f>SUMIF('Report Data'!$A:$A,UNRBS!$A29,'Report Data'!C:C)</f>
        <v>102633484</v>
      </c>
      <c r="G29" s="46">
        <f t="shared" ref="G29:G32" si="26">(+F29/E29)-1</f>
        <v>-4.7805994222865911E-2</v>
      </c>
      <c r="H29" s="14">
        <f>SUMIF('Report Data'!$A:$A,UNRBS!$A29,'Report Data'!D:D)</f>
        <v>107786316</v>
      </c>
      <c r="I29" s="46">
        <f>+(H29/F29)-1</f>
        <v>5.0206149096526875E-2</v>
      </c>
      <c r="J29" s="14">
        <f>SUMIF('Report Data'!$A:$A,UNRBS!$A29,'Report Data'!E:E)</f>
        <v>107786316</v>
      </c>
      <c r="K29" s="46">
        <f>+(J29/H29)-1</f>
        <v>0</v>
      </c>
      <c r="L29" s="69">
        <v>119333251</v>
      </c>
      <c r="M29" s="47">
        <f>+(L29/J29)-1</f>
        <v>0.10712802356098705</v>
      </c>
      <c r="N29" s="69">
        <v>119405918</v>
      </c>
      <c r="O29" s="47">
        <f>+(N29/L29)-1</f>
        <v>6.0894176091785823E-4</v>
      </c>
      <c r="P29" s="69">
        <v>119405918</v>
      </c>
      <c r="Q29" s="48">
        <f>+(P29/N29)-1</f>
        <v>0</v>
      </c>
    </row>
    <row r="30" spans="1:17" outlineLevel="1" x14ac:dyDescent="0.2">
      <c r="A30" s="11" t="s">
        <v>43</v>
      </c>
      <c r="B30" s="11"/>
      <c r="C30" s="11"/>
      <c r="D30" s="22" t="str">
        <f t="shared" si="25"/>
        <v xml:space="preserve">   CONSTRUCTION IN PROGRESS</v>
      </c>
      <c r="E30" s="71">
        <f>SUMIF('Report Data'!$A:$A,UNRBS!$A30,'Report Data'!B:B)</f>
        <v>3841932</v>
      </c>
      <c r="F30" s="14">
        <f>SUMIF('Report Data'!$A:$A,UNRBS!$A30,'Report Data'!C:C)</f>
        <v>33456193</v>
      </c>
      <c r="G30" s="46">
        <f t="shared" si="26"/>
        <v>7.7081689629072034</v>
      </c>
      <c r="H30" s="14">
        <f>SUMIF('Report Data'!$A:$A,UNRBS!$A30,'Report Data'!D:D)</f>
        <v>3841932</v>
      </c>
      <c r="I30" s="46">
        <f t="shared" ref="I30:M34" si="27">+(H30/F30)-1</f>
        <v>-0.88516529660143939</v>
      </c>
      <c r="J30" s="14">
        <f>SUMIF('Report Data'!$A:$A,UNRBS!$A30,'Report Data'!E:E)</f>
        <v>19103857</v>
      </c>
      <c r="K30" s="46">
        <f t="shared" si="27"/>
        <v>3.9724609909805793</v>
      </c>
      <c r="L30" s="69">
        <v>34550227</v>
      </c>
      <c r="M30" s="47">
        <f t="shared" si="27"/>
        <v>0.80854719546948028</v>
      </c>
      <c r="N30" s="69">
        <v>19103857</v>
      </c>
      <c r="O30" s="47">
        <f t="shared" ref="O30:O32" si="28">+(N30/L30)-1</f>
        <v>-0.44707000043733436</v>
      </c>
      <c r="P30" s="69">
        <v>19103857</v>
      </c>
      <c r="Q30" s="48">
        <f t="shared" ref="Q30:Q32" si="29">+(P30/N30)-1</f>
        <v>0</v>
      </c>
    </row>
    <row r="31" spans="1:17" outlineLevel="1" x14ac:dyDescent="0.2">
      <c r="A31" s="11" t="s">
        <v>44</v>
      </c>
      <c r="B31" s="11"/>
      <c r="C31" s="11"/>
      <c r="D31" s="22" t="str">
        <f t="shared" si="25"/>
        <v xml:space="preserve">   MAJOR MOVABLE EQUIPMENT</v>
      </c>
      <c r="E31" s="71">
        <f>SUMIF('Report Data'!$A:$A,UNRBS!$A31,'Report Data'!B:B)</f>
        <v>104891711</v>
      </c>
      <c r="F31" s="14">
        <f>SUMIF('Report Data'!$A:$A,UNRBS!$A31,'Report Data'!C:C)</f>
        <v>135200943</v>
      </c>
      <c r="G31" s="46">
        <f t="shared" si="26"/>
        <v>0.28895736098727576</v>
      </c>
      <c r="H31" s="14">
        <f>SUMIF('Report Data'!$A:$A,UNRBS!$A31,'Report Data'!D:D)</f>
        <v>126345199</v>
      </c>
      <c r="I31" s="46">
        <f t="shared" si="27"/>
        <v>-6.5500608231704449E-2</v>
      </c>
      <c r="J31" s="14">
        <f>SUMIF('Report Data'!$A:$A,UNRBS!$A31,'Report Data'!E:E)</f>
        <v>144358157</v>
      </c>
      <c r="K31" s="46">
        <f t="shared" si="27"/>
        <v>0.14256939038894534</v>
      </c>
      <c r="L31" s="69">
        <v>163758157</v>
      </c>
      <c r="M31" s="47">
        <f t="shared" si="27"/>
        <v>0.13438797227094001</v>
      </c>
      <c r="N31" s="69">
        <v>181158157</v>
      </c>
      <c r="O31" s="47">
        <f t="shared" si="28"/>
        <v>0.10625424906314751</v>
      </c>
      <c r="P31" s="69">
        <v>199558157</v>
      </c>
      <c r="Q31" s="48">
        <f t="shared" si="29"/>
        <v>0.10156870827516751</v>
      </c>
    </row>
    <row r="32" spans="1:17" outlineLevel="1" x14ac:dyDescent="0.2">
      <c r="A32" s="11" t="s">
        <v>45</v>
      </c>
      <c r="B32" s="11"/>
      <c r="C32" s="11"/>
      <c r="D32" s="22" t="str">
        <f t="shared" si="25"/>
        <v xml:space="preserve">   FIXED EQUIPMENT</v>
      </c>
      <c r="E32" s="71">
        <f>SUMIF('Report Data'!$A:$A,UNRBS!$A32,'Report Data'!B:B)</f>
        <v>34550227</v>
      </c>
      <c r="F32" s="14">
        <f>SUMIF('Report Data'!$A:$A,UNRBS!$A32,'Report Data'!C:C)</f>
        <v>3422993</v>
      </c>
      <c r="G32" s="46">
        <f t="shared" si="26"/>
        <v>-0.90092704745470997</v>
      </c>
      <c r="H32" s="14">
        <f>SUMIF('Report Data'!$A:$A,UNRBS!$A32,'Report Data'!D:D)</f>
        <v>34550227</v>
      </c>
      <c r="I32" s="46">
        <f t="shared" si="27"/>
        <v>9.0935722042084226</v>
      </c>
      <c r="J32" s="14">
        <f>SUMIF('Report Data'!$A:$A,UNRBS!$A32,'Report Data'!E:E)</f>
        <v>34550227</v>
      </c>
      <c r="K32" s="46">
        <f t="shared" si="27"/>
        <v>0</v>
      </c>
      <c r="L32" s="69">
        <v>19103857</v>
      </c>
      <c r="M32" s="47">
        <f t="shared" si="27"/>
        <v>-0.44707000043733436</v>
      </c>
      <c r="N32" s="69">
        <v>34550227</v>
      </c>
      <c r="O32" s="47">
        <f t="shared" si="28"/>
        <v>0.80854719546948028</v>
      </c>
      <c r="P32" s="69">
        <v>34550227</v>
      </c>
      <c r="Q32" s="48">
        <f t="shared" si="29"/>
        <v>0</v>
      </c>
    </row>
    <row r="33" spans="1:17" x14ac:dyDescent="0.2">
      <c r="A33" s="11"/>
      <c r="B33" s="11"/>
      <c r="C33" s="11"/>
      <c r="D33" s="22"/>
      <c r="E33" s="71"/>
      <c r="F33" s="14"/>
      <c r="G33" s="14"/>
      <c r="H33" s="14"/>
      <c r="I33" s="46"/>
      <c r="J33" s="14"/>
      <c r="K33" s="46"/>
      <c r="L33" s="71"/>
      <c r="M33" s="13"/>
      <c r="N33" s="71"/>
      <c r="O33" s="13"/>
      <c r="P33" s="71"/>
      <c r="Q33" s="36"/>
    </row>
    <row r="34" spans="1:17" x14ac:dyDescent="0.2">
      <c r="A34" s="15"/>
      <c r="B34" s="15"/>
      <c r="C34" s="15"/>
      <c r="D34" s="28" t="s">
        <v>12</v>
      </c>
      <c r="E34" s="72">
        <f>SUM(E29:E33)</f>
        <v>251070186</v>
      </c>
      <c r="F34" s="16">
        <f t="shared" ref="F34:H34" si="30">SUM(F29:F33)</f>
        <v>274713613</v>
      </c>
      <c r="G34" s="49">
        <f t="shared" ref="G34" si="31">(+F34/E34)-1</f>
        <v>9.4170587821207796E-2</v>
      </c>
      <c r="H34" s="16">
        <f t="shared" si="30"/>
        <v>272523674</v>
      </c>
      <c r="I34" s="49">
        <f t="shared" si="27"/>
        <v>-7.9717163488363108E-3</v>
      </c>
      <c r="J34" s="16">
        <f t="shared" ref="J34" si="32">SUM(J29:J33)</f>
        <v>305798557</v>
      </c>
      <c r="K34" s="49">
        <f t="shared" si="27"/>
        <v>0.12209905477789795</v>
      </c>
      <c r="L34" s="42">
        <f t="shared" ref="L34" si="33">SUM(L29:L33)</f>
        <v>336745492</v>
      </c>
      <c r="M34" s="50">
        <f t="shared" si="27"/>
        <v>0.10120039578865647</v>
      </c>
      <c r="N34" s="42">
        <f t="shared" ref="N34" si="34">SUM(N29:N33)</f>
        <v>354218159</v>
      </c>
      <c r="O34" s="50">
        <f t="shared" ref="O34" si="35">+(N34/L34)-1</f>
        <v>5.1886862378546672E-2</v>
      </c>
      <c r="P34" s="42">
        <f t="shared" ref="P34" si="36">SUM(P29:P33)</f>
        <v>372618159</v>
      </c>
      <c r="Q34" s="51">
        <f t="shared" ref="Q34" si="37">+(P34/N34)-1</f>
        <v>5.1945388830277439E-2</v>
      </c>
    </row>
    <row r="35" spans="1:17" x14ac:dyDescent="0.2">
      <c r="A35" s="11"/>
      <c r="B35" s="11"/>
      <c r="C35" s="11"/>
      <c r="D35" s="22"/>
      <c r="E35" s="71"/>
      <c r="F35" s="14"/>
      <c r="G35" s="14"/>
      <c r="H35" s="14"/>
      <c r="I35" s="14"/>
      <c r="J35" s="14"/>
      <c r="K35" s="14"/>
      <c r="L35" s="71"/>
      <c r="M35" s="13"/>
      <c r="N35" s="71"/>
      <c r="O35" s="13"/>
      <c r="P35" s="71"/>
      <c r="Q35" s="36"/>
    </row>
    <row r="36" spans="1:17" outlineLevel="1" x14ac:dyDescent="0.2">
      <c r="A36" s="11"/>
      <c r="B36" s="11"/>
      <c r="C36" s="11"/>
      <c r="D36" s="22" t="s">
        <v>13</v>
      </c>
      <c r="E36" s="71"/>
      <c r="F36" s="14"/>
      <c r="G36" s="14"/>
      <c r="H36" s="14"/>
      <c r="I36" s="14"/>
      <c r="J36" s="14"/>
      <c r="K36" s="14"/>
      <c r="L36" s="71"/>
      <c r="M36" s="13"/>
      <c r="N36" s="71"/>
      <c r="O36" s="13"/>
      <c r="P36" s="71"/>
      <c r="Q36" s="36"/>
    </row>
    <row r="37" spans="1:17" outlineLevel="1" x14ac:dyDescent="0.2">
      <c r="A37" s="11" t="s">
        <v>48</v>
      </c>
      <c r="B37" s="11"/>
      <c r="C37" s="11"/>
      <c r="D37" s="22" t="str">
        <f t="shared" ref="D37:D39" si="38">"  "&amp;UPPER(MID(A37,FIND("]",A37)+1,LEN(A37)-FIND("]",A37)+1))</f>
        <v xml:space="preserve">   LAND, BUILDINGS &amp; IMPROVEMENTS</v>
      </c>
      <c r="E37" s="71">
        <f>SUMIF('Report Data'!$A:$A,UNRBS!$A37,'Report Data'!B:B)</f>
        <v>-57801563</v>
      </c>
      <c r="F37" s="14">
        <f>SUMIF('Report Data'!$A:$A,UNRBS!$A37,'Report Data'!C:C)</f>
        <v>-53095223</v>
      </c>
      <c r="G37" s="46">
        <f t="shared" ref="G37:G39" si="39">(+F37/E37)-1</f>
        <v>-8.1422365689315379E-2</v>
      </c>
      <c r="H37" s="14">
        <f>SUMIF('Report Data'!$A:$A,UNRBS!$A37,'Report Data'!D:D)</f>
        <v>-57801563</v>
      </c>
      <c r="I37" s="46">
        <f>+(H37/F37)-1</f>
        <v>8.8639612644625387E-2</v>
      </c>
      <c r="J37" s="14">
        <f>SUMIF('Report Data'!$A:$A,UNRBS!$A37,'Report Data'!E:E)</f>
        <v>-57801563</v>
      </c>
      <c r="K37" s="46">
        <f>+(J37/H37)-1</f>
        <v>0</v>
      </c>
      <c r="L37" s="69">
        <v>-57835567</v>
      </c>
      <c r="M37" s="47">
        <f>+(L37/J37)-1</f>
        <v>5.8828859005077838E-4</v>
      </c>
      <c r="N37" s="69">
        <v>-58741571</v>
      </c>
      <c r="O37" s="47">
        <f>+(N37/L37)-1</f>
        <v>1.566517018844138E-2</v>
      </c>
      <c r="P37" s="69">
        <v>-59647575</v>
      </c>
      <c r="Q37" s="48">
        <f>+(P37/N37)-1</f>
        <v>1.5423557534748333E-2</v>
      </c>
    </row>
    <row r="38" spans="1:17" outlineLevel="1" x14ac:dyDescent="0.2">
      <c r="A38" s="11" t="s">
        <v>49</v>
      </c>
      <c r="B38" s="11"/>
      <c r="C38" s="11"/>
      <c r="D38" s="22" t="str">
        <f t="shared" si="38"/>
        <v xml:space="preserve">   EQUIPMENT - FIXED</v>
      </c>
      <c r="E38" s="71">
        <f>SUMIF('Report Data'!$A:$A,UNRBS!$A38,'Report Data'!B:B)</f>
        <v>-25778441</v>
      </c>
      <c r="F38" s="14">
        <f>SUMIF('Report Data'!$A:$A,UNRBS!$A38,'Report Data'!C:C)</f>
        <v>-24755689</v>
      </c>
      <c r="G38" s="46">
        <f t="shared" si="39"/>
        <v>-3.9674703369377506E-2</v>
      </c>
      <c r="H38" s="14">
        <f>SUMIF('Report Data'!$A:$A,UNRBS!$A38,'Report Data'!D:D)</f>
        <v>-25778441</v>
      </c>
      <c r="I38" s="46">
        <f t="shared" ref="I38:M39" si="40">+(H38/F38)-1</f>
        <v>4.1313816795808034E-2</v>
      </c>
      <c r="J38" s="14">
        <f>SUMIF('Report Data'!$A:$A,UNRBS!$A38,'Report Data'!E:E)</f>
        <v>-25778441</v>
      </c>
      <c r="K38" s="46">
        <f t="shared" si="40"/>
        <v>0</v>
      </c>
      <c r="L38" s="69">
        <v>-25778441</v>
      </c>
      <c r="M38" s="47">
        <f t="shared" si="40"/>
        <v>0</v>
      </c>
      <c r="N38" s="69">
        <v>-25778441</v>
      </c>
      <c r="O38" s="47">
        <f t="shared" ref="O38:O39" si="41">+(N38/L38)-1</f>
        <v>0</v>
      </c>
      <c r="P38" s="69">
        <v>-25778441</v>
      </c>
      <c r="Q38" s="48">
        <f t="shared" ref="Q38:Q39" si="42">+(P38/N38)-1</f>
        <v>0</v>
      </c>
    </row>
    <row r="39" spans="1:17" outlineLevel="1" x14ac:dyDescent="0.2">
      <c r="A39" s="11" t="s">
        <v>50</v>
      </c>
      <c r="B39" s="11"/>
      <c r="C39" s="11"/>
      <c r="D39" s="22" t="str">
        <f t="shared" si="38"/>
        <v xml:space="preserve">   EQUIPMENT - MAJOR MOVEABLE</v>
      </c>
      <c r="E39" s="71">
        <f>SUMIF('Report Data'!$A:$A,UNRBS!$A39,'Report Data'!B:B)</f>
        <v>-86352956</v>
      </c>
      <c r="F39" s="14">
        <f>SUMIF('Report Data'!$A:$A,UNRBS!$A39,'Report Data'!C:C)</f>
        <v>-108946835</v>
      </c>
      <c r="G39" s="46">
        <f t="shared" si="39"/>
        <v>0.26164569282376382</v>
      </c>
      <c r="H39" s="14">
        <f>SUMIF('Report Data'!$A:$A,UNRBS!$A39,'Report Data'!D:D)</f>
        <v>-98584761</v>
      </c>
      <c r="I39" s="46">
        <f t="shared" si="40"/>
        <v>-9.5111289832329637E-2</v>
      </c>
      <c r="J39" s="14">
        <f>SUMIF('Report Data'!$A:$A,UNRBS!$A39,'Report Data'!E:E)</f>
        <v>-111489530</v>
      </c>
      <c r="K39" s="46">
        <f t="shared" si="40"/>
        <v>0.13090024126548316</v>
      </c>
      <c r="L39" s="69">
        <v>-125897168</v>
      </c>
      <c r="M39" s="47">
        <f t="shared" si="40"/>
        <v>0.12922861904611138</v>
      </c>
      <c r="N39" s="69">
        <v>-140731972</v>
      </c>
      <c r="O39" s="47">
        <f t="shared" si="41"/>
        <v>0.11783270613362795</v>
      </c>
      <c r="P39" s="69">
        <v>-156379831</v>
      </c>
      <c r="Q39" s="48">
        <f t="shared" si="42"/>
        <v>0.11118908360070456</v>
      </c>
    </row>
    <row r="40" spans="1:17" x14ac:dyDescent="0.2">
      <c r="A40" s="11"/>
      <c r="B40" s="11"/>
      <c r="C40" s="11"/>
      <c r="D40" s="22"/>
      <c r="E40" s="71"/>
      <c r="F40" s="14"/>
      <c r="G40" s="14"/>
      <c r="H40" s="14"/>
      <c r="I40" s="14"/>
      <c r="J40" s="14"/>
      <c r="K40" s="14"/>
      <c r="L40" s="71"/>
      <c r="M40" s="13"/>
      <c r="N40" s="71"/>
      <c r="O40" s="13"/>
      <c r="P40" s="71"/>
      <c r="Q40" s="36"/>
    </row>
    <row r="41" spans="1:17" x14ac:dyDescent="0.2">
      <c r="A41" s="15"/>
      <c r="B41" s="15"/>
      <c r="C41" s="15"/>
      <c r="D41" s="28" t="s">
        <v>14</v>
      </c>
      <c r="E41" s="72">
        <f>SUM(E37:E40)</f>
        <v>-169932960</v>
      </c>
      <c r="F41" s="16">
        <f t="shared" ref="F41:H41" si="43">SUM(F37:F40)</f>
        <v>-186797747</v>
      </c>
      <c r="G41" s="49">
        <f t="shared" ref="G41" si="44">(+F41/E41)-1</f>
        <v>9.9243766482970619E-2</v>
      </c>
      <c r="H41" s="16">
        <f t="shared" si="43"/>
        <v>-182164765</v>
      </c>
      <c r="I41" s="49">
        <f t="shared" ref="I41:M41" si="45">+(H41/F41)-1</f>
        <v>-2.4802129974297871E-2</v>
      </c>
      <c r="J41" s="16">
        <f t="shared" ref="J41" si="46">SUM(J37:J40)</f>
        <v>-195069534</v>
      </c>
      <c r="K41" s="49">
        <f t="shared" si="45"/>
        <v>7.0841191489473765E-2</v>
      </c>
      <c r="L41" s="42">
        <f t="shared" ref="L41" si="47">SUM(L37:L40)</f>
        <v>-209511176</v>
      </c>
      <c r="M41" s="50">
        <f t="shared" si="45"/>
        <v>7.4033303427074371E-2</v>
      </c>
      <c r="N41" s="42">
        <f t="shared" ref="N41" si="48">SUM(N37:N40)</f>
        <v>-225251984</v>
      </c>
      <c r="O41" s="50">
        <f t="shared" ref="O41" si="49">+(N41/L41)-1</f>
        <v>7.5131113769319802E-2</v>
      </c>
      <c r="P41" s="42">
        <f t="shared" ref="P41" si="50">SUM(P37:P40)</f>
        <v>-241805847</v>
      </c>
      <c r="Q41" s="51">
        <f t="shared" ref="Q41" si="51">+(P41/N41)-1</f>
        <v>7.3490420399582312E-2</v>
      </c>
    </row>
    <row r="42" spans="1:17" ht="19.5" customHeight="1" x14ac:dyDescent="0.2">
      <c r="A42" s="11"/>
      <c r="B42" s="11"/>
      <c r="C42" s="11"/>
      <c r="D42" s="22"/>
      <c r="E42" s="71"/>
      <c r="F42" s="14"/>
      <c r="G42" s="14"/>
      <c r="H42" s="14"/>
      <c r="I42" s="14"/>
      <c r="J42" s="14"/>
      <c r="K42" s="14"/>
      <c r="L42" s="71"/>
      <c r="M42" s="13"/>
      <c r="N42" s="71"/>
      <c r="O42" s="13"/>
      <c r="P42" s="71"/>
      <c r="Q42" s="36"/>
    </row>
    <row r="43" spans="1:17" x14ac:dyDescent="0.2">
      <c r="A43" s="15"/>
      <c r="B43" s="15"/>
      <c r="C43" s="15"/>
      <c r="D43" s="28" t="s">
        <v>15</v>
      </c>
      <c r="E43" s="72">
        <f>E34+E41</f>
        <v>81137226</v>
      </c>
      <c r="F43" s="16">
        <f t="shared" ref="F43:H43" si="52">F34+F41</f>
        <v>87915866</v>
      </c>
      <c r="G43" s="49">
        <f t="shared" ref="G43" si="53">(+F43/E43)-1</f>
        <v>8.354537533733275E-2</v>
      </c>
      <c r="H43" s="16">
        <f t="shared" si="52"/>
        <v>90358909</v>
      </c>
      <c r="I43" s="49">
        <f t="shared" ref="I43:M43" si="54">+(H43/F43)-1</f>
        <v>2.7788419896813688E-2</v>
      </c>
      <c r="J43" s="16">
        <f t="shared" ref="J43" si="55">J34+J41</f>
        <v>110729023</v>
      </c>
      <c r="K43" s="49">
        <f t="shared" si="54"/>
        <v>0.22543559041864936</v>
      </c>
      <c r="L43" s="42">
        <f t="shared" ref="L43" si="56">L34+L41</f>
        <v>127234316</v>
      </c>
      <c r="M43" s="50">
        <f t="shared" si="54"/>
        <v>0.14906022425574905</v>
      </c>
      <c r="N43" s="42">
        <f t="shared" ref="N43" si="57">N34+N41</f>
        <v>128966175</v>
      </c>
      <c r="O43" s="50">
        <f t="shared" ref="O43" si="58">+(N43/L43)-1</f>
        <v>1.3611571582622384E-2</v>
      </c>
      <c r="P43" s="42">
        <f t="shared" ref="P43" si="59">P34+P41</f>
        <v>130812312</v>
      </c>
      <c r="Q43" s="51">
        <f t="shared" ref="Q43" si="60">+(P43/N43)-1</f>
        <v>1.4314893032998821E-2</v>
      </c>
    </row>
    <row r="44" spans="1:17" x14ac:dyDescent="0.2">
      <c r="A44" s="11"/>
      <c r="B44" s="11"/>
      <c r="C44" s="11"/>
      <c r="D44" s="22"/>
      <c r="E44" s="71"/>
      <c r="F44" s="14"/>
      <c r="G44" s="14"/>
      <c r="H44" s="14"/>
      <c r="I44" s="14"/>
      <c r="J44" s="14"/>
      <c r="K44" s="14"/>
      <c r="L44" s="71"/>
      <c r="M44" s="13"/>
      <c r="N44" s="71"/>
      <c r="O44" s="13"/>
      <c r="P44" s="71"/>
      <c r="Q44" s="36"/>
    </row>
    <row r="45" spans="1:17" x14ac:dyDescent="0.2">
      <c r="A45" s="11" t="s">
        <v>54</v>
      </c>
      <c r="B45" s="11"/>
      <c r="C45" s="11"/>
      <c r="D45" s="22" t="str">
        <f t="shared" ref="D45" si="61">"  "&amp;UPPER(MID(A45,FIND("]",A45)+1,LEN(A45)-FIND("]",A45)+1))</f>
        <v xml:space="preserve">   OTHER LONG-TERM ASSETS</v>
      </c>
      <c r="E45" s="71">
        <f>SUMIF('Report Data'!$A:$A,UNRBS!$A45,'Report Data'!B:B)</f>
        <v>10512958</v>
      </c>
      <c r="F45" s="14">
        <f>SUMIF('Report Data'!$A:$A,UNRBS!$A45,'Report Data'!C:C)</f>
        <v>5266692</v>
      </c>
      <c r="G45" s="46">
        <f t="shared" ref="G45" si="62">(+F45/E45)-1</f>
        <v>-0.4990285322170982</v>
      </c>
      <c r="H45" s="14">
        <f>SUMIF('Report Data'!$A:$A,UNRBS!$A45,'Report Data'!D:D)</f>
        <v>10350358</v>
      </c>
      <c r="I45" s="46">
        <f>+(H45/F45)-1</f>
        <v>0.96524839500772019</v>
      </c>
      <c r="J45" s="14">
        <f>SUMIF('Report Data'!$A:$A,UNRBS!$A45,'Report Data'!E:E)</f>
        <v>10392859</v>
      </c>
      <c r="K45" s="46">
        <f>+(J45/H45)-1</f>
        <v>4.1062347795119969E-3</v>
      </c>
      <c r="L45" s="69">
        <v>10435359</v>
      </c>
      <c r="M45" s="47">
        <f>+(L45/J45)-1</f>
        <v>4.0893463482956083E-3</v>
      </c>
      <c r="N45" s="69">
        <v>10477859</v>
      </c>
      <c r="O45" s="47">
        <f>+(N45/L45)-1</f>
        <v>4.0726917013587105E-3</v>
      </c>
      <c r="P45" s="69">
        <v>10520359</v>
      </c>
      <c r="Q45" s="48">
        <f>+(P45/N45)-1</f>
        <v>4.0561721626526381E-3</v>
      </c>
    </row>
    <row r="46" spans="1:17" x14ac:dyDescent="0.2">
      <c r="A46" s="11"/>
      <c r="B46" s="11"/>
      <c r="C46" s="11"/>
      <c r="D46" s="22"/>
      <c r="E46" s="14"/>
      <c r="F46" s="14"/>
      <c r="G46" s="14"/>
      <c r="H46" s="14"/>
      <c r="I46" s="14"/>
      <c r="J46" s="14"/>
      <c r="K46" s="14"/>
      <c r="L46" s="71"/>
      <c r="M46" s="13"/>
      <c r="N46" s="71"/>
      <c r="O46" s="13"/>
      <c r="P46" s="71"/>
      <c r="Q46" s="36"/>
    </row>
    <row r="47" spans="1:17" s="5" customFormat="1" ht="13.5" thickBot="1" x14ac:dyDescent="0.25">
      <c r="A47" s="18"/>
      <c r="B47" s="18"/>
      <c r="C47" s="18"/>
      <c r="D47" s="29" t="s">
        <v>16</v>
      </c>
      <c r="E47" s="19">
        <f>E19+E26+E43+E45</f>
        <v>269475948</v>
      </c>
      <c r="F47" s="19">
        <f t="shared" ref="F47:H47" si="63">F19+F26+F43+F45</f>
        <v>281778960</v>
      </c>
      <c r="G47" s="52">
        <f t="shared" ref="G47" si="64">(+F47/E47)-1</f>
        <v>4.5655325053351348E-2</v>
      </c>
      <c r="H47" s="19">
        <f t="shared" si="63"/>
        <v>271180557</v>
      </c>
      <c r="I47" s="52">
        <f t="shared" ref="I47:M47" si="65">+(H47/F47)-1</f>
        <v>-3.7612471136950765E-2</v>
      </c>
      <c r="J47" s="19">
        <f t="shared" ref="J47" si="66">J19+J26+J43+J45</f>
        <v>293696875</v>
      </c>
      <c r="K47" s="52">
        <f t="shared" si="65"/>
        <v>8.3030724064778738E-2</v>
      </c>
      <c r="L47" s="19">
        <f>L19+L26+L43+L45</f>
        <v>308392661</v>
      </c>
      <c r="M47" s="52">
        <f t="shared" si="65"/>
        <v>5.0037256950725029E-2</v>
      </c>
      <c r="N47" s="19">
        <f>N19+N26+N43+N45</f>
        <v>317059837</v>
      </c>
      <c r="O47" s="52">
        <f t="shared" ref="O47" si="67">+(N47/L47)-1</f>
        <v>2.8104352327632087E-2</v>
      </c>
      <c r="P47" s="19">
        <f>P19+P26+P43+P45</f>
        <v>327120145</v>
      </c>
      <c r="Q47" s="53">
        <f t="shared" ref="Q47" si="68">+(P47/N47)-1</f>
        <v>3.1729998019269789E-2</v>
      </c>
    </row>
    <row r="48" spans="1:17" ht="13.5" thickTop="1" x14ac:dyDescent="0.2">
      <c r="A48" s="11"/>
      <c r="B48" s="11"/>
      <c r="C48" s="11"/>
      <c r="D48" s="22"/>
      <c r="E48" s="14"/>
      <c r="F48" s="14"/>
      <c r="G48" s="14"/>
      <c r="H48" s="14"/>
      <c r="I48" s="14"/>
      <c r="J48" s="14"/>
      <c r="K48" s="14"/>
      <c r="L48" s="71"/>
      <c r="M48" s="13"/>
      <c r="N48" s="71"/>
      <c r="O48" s="13"/>
      <c r="P48" s="71"/>
      <c r="Q48" s="36"/>
    </row>
    <row r="49" spans="1:17" x14ac:dyDescent="0.2">
      <c r="A49" s="11"/>
      <c r="B49" s="11"/>
      <c r="C49" s="11"/>
      <c r="D49" s="22"/>
      <c r="E49" s="14"/>
      <c r="F49" s="14"/>
      <c r="G49" s="14"/>
      <c r="H49" s="14"/>
      <c r="I49" s="14"/>
      <c r="J49" s="14"/>
      <c r="K49" s="14"/>
      <c r="L49" s="71"/>
      <c r="M49" s="13"/>
      <c r="N49" s="71"/>
      <c r="O49" s="13"/>
      <c r="P49" s="71"/>
      <c r="Q49" s="36"/>
    </row>
    <row r="50" spans="1:17" x14ac:dyDescent="0.2">
      <c r="A50" s="11"/>
      <c r="B50" s="11"/>
      <c r="C50" s="11"/>
      <c r="D50" s="22" t="s">
        <v>17</v>
      </c>
      <c r="E50" s="14"/>
      <c r="F50" s="14"/>
      <c r="G50" s="14"/>
      <c r="H50" s="14"/>
      <c r="I50" s="14"/>
      <c r="J50" s="14"/>
      <c r="K50" s="14"/>
      <c r="L50" s="71"/>
      <c r="M50" s="13"/>
      <c r="N50" s="71"/>
      <c r="O50" s="13"/>
      <c r="P50" s="71"/>
      <c r="Q50" s="36"/>
    </row>
    <row r="51" spans="1:17" x14ac:dyDescent="0.2">
      <c r="A51" s="11"/>
      <c r="B51" s="11"/>
      <c r="C51" s="11"/>
      <c r="D51" s="22"/>
      <c r="E51" s="14"/>
      <c r="F51" s="14"/>
      <c r="G51" s="14"/>
      <c r="H51" s="14"/>
      <c r="I51" s="14"/>
      <c r="J51" s="14"/>
      <c r="K51" s="14"/>
      <c r="L51" s="71"/>
      <c r="M51" s="13"/>
      <c r="N51" s="71"/>
      <c r="O51" s="13"/>
      <c r="P51" s="71"/>
      <c r="Q51" s="36"/>
    </row>
    <row r="52" spans="1:17" x14ac:dyDescent="0.2">
      <c r="A52" s="11"/>
      <c r="B52" s="11"/>
      <c r="C52" s="11"/>
      <c r="D52" s="22" t="s">
        <v>19</v>
      </c>
      <c r="E52" s="14"/>
      <c r="F52" s="14"/>
      <c r="G52" s="14"/>
      <c r="H52" s="14"/>
      <c r="I52" s="14"/>
      <c r="J52" s="14"/>
      <c r="K52" s="14"/>
      <c r="L52" s="71"/>
      <c r="M52" s="13"/>
      <c r="N52" s="71"/>
      <c r="O52" s="13"/>
      <c r="P52" s="71"/>
      <c r="Q52" s="36"/>
    </row>
    <row r="53" spans="1:17" x14ac:dyDescent="0.2">
      <c r="A53" s="11" t="s">
        <v>59</v>
      </c>
      <c r="B53" s="11"/>
      <c r="C53" s="11"/>
      <c r="D53" s="22" t="str">
        <f t="shared" ref="D53:D57" si="69">"  "&amp;UPPER(MID(A53,FIND("]",A53)+1,LEN(A53)-FIND("]",A53)+1))</f>
        <v xml:space="preserve">   ACCOUNTS PAYABLE</v>
      </c>
      <c r="E53" s="71">
        <f>SUMIF('Report Data'!$A:$A,UNRBS!$A53,'Report Data'!B:B)</f>
        <v>3934653</v>
      </c>
      <c r="F53" s="14">
        <f>SUMIF('Report Data'!$A:$A,UNRBS!$A53,'Report Data'!C:C)</f>
        <v>4443366</v>
      </c>
      <c r="G53" s="46">
        <f t="shared" ref="G53:G57" si="70">(+F53/E53)-1</f>
        <v>0.12929043552252262</v>
      </c>
      <c r="H53" s="14">
        <f>SUMIF('Report Data'!$A:$A,UNRBS!$A53,'Report Data'!D:D)</f>
        <v>3624976</v>
      </c>
      <c r="I53" s="46">
        <f t="shared" ref="I53:K57" si="71">+(H53/F53)-1</f>
        <v>-0.1841824418695196</v>
      </c>
      <c r="J53" s="14">
        <f>SUMIF('Report Data'!$A:$A,UNRBS!$A53,'Report Data'!E:E)</f>
        <v>3221536</v>
      </c>
      <c r="K53" s="46">
        <f t="shared" si="71"/>
        <v>-0.11129452994999134</v>
      </c>
      <c r="L53" s="69">
        <v>4380162</v>
      </c>
      <c r="M53" s="47">
        <f t="shared" ref="M53:M57" si="72">+(L53/H53)-1</f>
        <v>0.20832855169248021</v>
      </c>
      <c r="N53" s="69">
        <v>4717293</v>
      </c>
      <c r="O53" s="47">
        <f t="shared" ref="O53:O57" si="73">+(N53/L53)-1</f>
        <v>7.6967701194613269E-2</v>
      </c>
      <c r="P53" s="69">
        <v>4974549</v>
      </c>
      <c r="Q53" s="48">
        <f t="shared" ref="Q53:Q57" si="74">+(P53/N53)-1</f>
        <v>5.4534666385997133E-2</v>
      </c>
    </row>
    <row r="54" spans="1:17" x14ac:dyDescent="0.2">
      <c r="A54" s="11" t="s">
        <v>60</v>
      </c>
      <c r="B54" s="11"/>
      <c r="C54" s="11"/>
      <c r="D54" s="22" t="str">
        <f t="shared" si="69"/>
        <v xml:space="preserve">   SALARIES, WAGES AND PAYROLL TAXES PAYABLE</v>
      </c>
      <c r="E54" s="71">
        <f>SUMIF('Report Data'!$A:$A,UNRBS!$A54,'Report Data'!B:B)</f>
        <v>10987448</v>
      </c>
      <c r="F54" s="14">
        <f>SUMIF('Report Data'!$A:$A,UNRBS!$A54,'Report Data'!C:C)</f>
        <v>11234778</v>
      </c>
      <c r="G54" s="46">
        <f t="shared" si="70"/>
        <v>2.2510231675271664E-2</v>
      </c>
      <c r="H54" s="14">
        <f>SUMIF('Report Data'!$A:$A,UNRBS!$A54,'Report Data'!D:D)</f>
        <v>8479485</v>
      </c>
      <c r="I54" s="46">
        <f t="shared" si="71"/>
        <v>-0.24524676856098093</v>
      </c>
      <c r="J54" s="14">
        <f>SUMIF('Report Data'!$A:$A,UNRBS!$A54,'Report Data'!E:E)</f>
        <v>8675338</v>
      </c>
      <c r="K54" s="46">
        <f t="shared" si="71"/>
        <v>2.3097275365190129E-2</v>
      </c>
      <c r="L54" s="69">
        <v>8881525</v>
      </c>
      <c r="M54" s="47">
        <f t="shared" si="72"/>
        <v>4.741325681925268E-2</v>
      </c>
      <c r="N54" s="69">
        <v>9104950</v>
      </c>
      <c r="O54" s="47">
        <f t="shared" si="73"/>
        <v>2.5156152800335452E-2</v>
      </c>
      <c r="P54" s="69">
        <v>9335773</v>
      </c>
      <c r="Q54" s="48">
        <f t="shared" si="74"/>
        <v>2.5351374801618975E-2</v>
      </c>
    </row>
    <row r="55" spans="1:17" x14ac:dyDescent="0.2">
      <c r="A55" s="11" t="s">
        <v>61</v>
      </c>
      <c r="B55" s="11"/>
      <c r="C55" s="11"/>
      <c r="D55" s="22" t="str">
        <f t="shared" si="69"/>
        <v xml:space="preserve">   ESTIMATED THIRD-PARTY SETTLEMENTS</v>
      </c>
      <c r="E55" s="71">
        <f>SUMIF('Report Data'!$A:$A,UNRBS!$A55,'Report Data'!B:B)</f>
        <v>7886938</v>
      </c>
      <c r="F55" s="14">
        <f>SUMIF('Report Data'!$A:$A,UNRBS!$A55,'Report Data'!C:C)</f>
        <v>9152712</v>
      </c>
      <c r="G55" s="46">
        <f t="shared" si="70"/>
        <v>0.16048991382967626</v>
      </c>
      <c r="H55" s="14">
        <f>SUMIF('Report Data'!$A:$A,UNRBS!$A55,'Report Data'!D:D)</f>
        <v>7686938</v>
      </c>
      <c r="I55" s="46">
        <f t="shared" si="71"/>
        <v>-0.16014641343461911</v>
      </c>
      <c r="J55" s="14">
        <f>SUMIF('Report Data'!$A:$A,UNRBS!$A55,'Report Data'!E:E)</f>
        <v>7486938</v>
      </c>
      <c r="K55" s="46">
        <f t="shared" si="71"/>
        <v>-2.6018162238332088E-2</v>
      </c>
      <c r="L55" s="69">
        <v>7286938</v>
      </c>
      <c r="M55" s="47">
        <f t="shared" si="72"/>
        <v>-5.2036324476664175E-2</v>
      </c>
      <c r="N55" s="69">
        <v>7286938</v>
      </c>
      <c r="O55" s="47">
        <f t="shared" si="73"/>
        <v>0</v>
      </c>
      <c r="P55" s="69">
        <v>7286938</v>
      </c>
      <c r="Q55" s="48">
        <f t="shared" si="74"/>
        <v>0</v>
      </c>
    </row>
    <row r="56" spans="1:17" x14ac:dyDescent="0.2">
      <c r="A56" s="11" t="s">
        <v>62</v>
      </c>
      <c r="B56" s="11"/>
      <c r="C56" s="11"/>
      <c r="D56" s="22" t="str">
        <f t="shared" si="69"/>
        <v xml:space="preserve">   OTHER CURRENT LIABILITIES</v>
      </c>
      <c r="E56" s="71">
        <f>SUMIF('Report Data'!$A:$A,UNRBS!$A56,'Report Data'!B:B)</f>
        <v>7683360</v>
      </c>
      <c r="F56" s="14">
        <f>SUMIF('Report Data'!$A:$A,UNRBS!$A56,'Report Data'!C:C)</f>
        <v>5192502</v>
      </c>
      <c r="G56" s="46">
        <f t="shared" si="70"/>
        <v>-0.32418863622165306</v>
      </c>
      <c r="H56" s="14">
        <f>SUMIF('Report Data'!$A:$A,UNRBS!$A56,'Report Data'!D:D)</f>
        <v>7683360</v>
      </c>
      <c r="I56" s="46">
        <f t="shared" si="71"/>
        <v>0.4797028484534045</v>
      </c>
      <c r="J56" s="14">
        <f>SUMIF('Report Data'!$A:$A,UNRBS!$A56,'Report Data'!E:E)</f>
        <v>7483360</v>
      </c>
      <c r="K56" s="46">
        <f t="shared" si="71"/>
        <v>-2.6030278419857944E-2</v>
      </c>
      <c r="L56" s="69">
        <v>7291001</v>
      </c>
      <c r="M56" s="47">
        <f t="shared" si="72"/>
        <v>-5.1066070052685264E-2</v>
      </c>
      <c r="N56" s="69">
        <v>7291001</v>
      </c>
      <c r="O56" s="47">
        <f t="shared" si="73"/>
        <v>0</v>
      </c>
      <c r="P56" s="69">
        <v>7291001</v>
      </c>
      <c r="Q56" s="48">
        <f t="shared" si="74"/>
        <v>0</v>
      </c>
    </row>
    <row r="57" spans="1:17" x14ac:dyDescent="0.2">
      <c r="A57" s="11" t="s">
        <v>63</v>
      </c>
      <c r="B57" s="11"/>
      <c r="C57" s="11"/>
      <c r="D57" s="22" t="str">
        <f t="shared" si="69"/>
        <v xml:space="preserve">   CURRENT PORTION OF LONG-TERM DEBT</v>
      </c>
      <c r="E57" s="71">
        <f>SUMIF('Report Data'!$A:$A,UNRBS!$A57,'Report Data'!B:B)</f>
        <v>1795006</v>
      </c>
      <c r="F57" s="14">
        <f>SUMIF('Report Data'!$A:$A,UNRBS!$A57,'Report Data'!C:C)</f>
        <v>1865452</v>
      </c>
      <c r="G57" s="46">
        <f t="shared" si="70"/>
        <v>3.9245551268352274E-2</v>
      </c>
      <c r="H57" s="14">
        <f>SUMIF('Report Data'!$A:$A,UNRBS!$A57,'Report Data'!D:D)</f>
        <v>1865451</v>
      </c>
      <c r="I57" s="46">
        <f t="shared" si="71"/>
        <v>-5.3606310967957427E-7</v>
      </c>
      <c r="J57" s="14">
        <f>SUMIF('Report Data'!$A:$A,UNRBS!$A57,'Report Data'!E:E)</f>
        <v>1938661</v>
      </c>
      <c r="K57" s="46">
        <f t="shared" si="71"/>
        <v>3.9245201294485943E-2</v>
      </c>
      <c r="L57" s="69">
        <v>2564604</v>
      </c>
      <c r="M57" s="47">
        <f t="shared" si="72"/>
        <v>0.37479033220384772</v>
      </c>
      <c r="N57" s="69">
        <v>2717830</v>
      </c>
      <c r="O57" s="47">
        <f t="shared" si="73"/>
        <v>5.9746455983068048E-2</v>
      </c>
      <c r="P57" s="69">
        <v>2828768</v>
      </c>
      <c r="Q57" s="48">
        <f t="shared" si="74"/>
        <v>4.0818594246144979E-2</v>
      </c>
    </row>
    <row r="58" spans="1:17" x14ac:dyDescent="0.2">
      <c r="A58" s="11"/>
      <c r="B58" s="11"/>
      <c r="C58" s="11"/>
      <c r="D58" s="22"/>
      <c r="E58" s="71"/>
      <c r="F58" s="14"/>
      <c r="G58" s="14"/>
      <c r="H58" s="14"/>
      <c r="I58" s="14"/>
      <c r="J58" s="14"/>
      <c r="K58" s="14"/>
      <c r="L58" s="71"/>
      <c r="M58" s="13"/>
      <c r="N58" s="71"/>
      <c r="O58" s="13"/>
      <c r="P58" s="71"/>
      <c r="Q58" s="36"/>
    </row>
    <row r="59" spans="1:17" x14ac:dyDescent="0.2">
      <c r="A59" s="15"/>
      <c r="B59" s="15"/>
      <c r="C59" s="15"/>
      <c r="D59" s="28" t="s">
        <v>21</v>
      </c>
      <c r="E59" s="72">
        <f>SUM(E53:E58)</f>
        <v>32287405</v>
      </c>
      <c r="F59" s="16">
        <f t="shared" ref="F59:H59" si="75">SUM(F53:F58)</f>
        <v>31888810</v>
      </c>
      <c r="G59" s="49">
        <f t="shared" ref="G59" si="76">(+F59/E59)-1</f>
        <v>-1.2345216346745791E-2</v>
      </c>
      <c r="H59" s="16">
        <f t="shared" si="75"/>
        <v>29340210</v>
      </c>
      <c r="I59" s="49">
        <f t="shared" ref="I59:K59" si="77">+(H59/F59)-1</f>
        <v>-7.9921452070491172E-2</v>
      </c>
      <c r="J59" s="16">
        <f t="shared" ref="J59" si="78">SUM(J53:J58)</f>
        <v>28805833</v>
      </c>
      <c r="K59" s="49">
        <f t="shared" si="77"/>
        <v>-1.8213127990563072E-2</v>
      </c>
      <c r="L59" s="42">
        <f t="shared" ref="L59" si="79">SUM(L53:L58)</f>
        <v>30404230</v>
      </c>
      <c r="M59" s="50">
        <f t="shared" ref="M59" si="80">+(L59/H59)-1</f>
        <v>3.6264907442721039E-2</v>
      </c>
      <c r="N59" s="42">
        <f t="shared" ref="N59" si="81">SUM(N53:N58)</f>
        <v>31118012</v>
      </c>
      <c r="O59" s="50">
        <f t="shared" ref="O59" si="82">+(N59/L59)-1</f>
        <v>2.3476404434514597E-2</v>
      </c>
      <c r="P59" s="42">
        <f t="shared" ref="P59" si="83">SUM(P53:P58)</f>
        <v>31717029</v>
      </c>
      <c r="Q59" s="51">
        <f t="shared" ref="Q59" si="84">+(P59/N59)-1</f>
        <v>1.9249847965866262E-2</v>
      </c>
    </row>
    <row r="60" spans="1:17" x14ac:dyDescent="0.2">
      <c r="A60" s="11"/>
      <c r="B60" s="11"/>
      <c r="C60" s="11"/>
      <c r="D60" s="22"/>
      <c r="E60" s="71"/>
      <c r="F60" s="14"/>
      <c r="G60" s="14"/>
      <c r="H60" s="14"/>
      <c r="I60" s="14"/>
      <c r="J60" s="14"/>
      <c r="K60" s="14"/>
      <c r="L60" s="71"/>
      <c r="M60" s="13"/>
      <c r="N60" s="71"/>
      <c r="O60" s="13"/>
      <c r="P60" s="71"/>
      <c r="Q60" s="36"/>
    </row>
    <row r="61" spans="1:17" x14ac:dyDescent="0.2">
      <c r="A61" s="11"/>
      <c r="B61" s="11"/>
      <c r="C61" s="11"/>
      <c r="D61" s="22" t="s">
        <v>20</v>
      </c>
      <c r="E61" s="71"/>
      <c r="F61" s="14"/>
      <c r="G61" s="14"/>
      <c r="H61" s="14"/>
      <c r="I61" s="14"/>
      <c r="J61" s="14"/>
      <c r="K61" s="14"/>
      <c r="L61" s="71"/>
      <c r="M61" s="13"/>
      <c r="N61" s="71"/>
      <c r="O61" s="13"/>
      <c r="P61" s="71"/>
      <c r="Q61" s="36"/>
    </row>
    <row r="62" spans="1:17" x14ac:dyDescent="0.2">
      <c r="A62" s="11" t="s">
        <v>67</v>
      </c>
      <c r="B62" s="11"/>
      <c r="C62" s="11"/>
      <c r="D62" s="22" t="str">
        <f t="shared" ref="D62:D64" si="85">"  "&amp;UPPER(MID(A62,FIND("]",A62)+1,LEN(A62)-FIND("]",A62)+1))</f>
        <v xml:space="preserve">   BONDS &amp; MORTGAGES PAYABLE</v>
      </c>
      <c r="E62" s="71">
        <f>SUMIF('Report Data'!$A:$A,UNRBS!$A62,'Report Data'!B:B)</f>
        <v>31717459</v>
      </c>
      <c r="F62" s="14">
        <f>SUMIF('Report Data'!$A:$A,UNRBS!$A62,'Report Data'!C:C)</f>
        <v>34603702</v>
      </c>
      <c r="G62" s="46">
        <f t="shared" ref="G62:G64" si="86">(+F62/E62)-1</f>
        <v>9.099855697772008E-2</v>
      </c>
      <c r="H62" s="14">
        <f>SUMIF('Report Data'!$A:$A,UNRBS!$A62,'Report Data'!D:D)</f>
        <v>31717459</v>
      </c>
      <c r="I62" s="46">
        <f t="shared" ref="I62:K64" si="87">+(H62/F62)-1</f>
        <v>-8.3408503517918398E-2</v>
      </c>
      <c r="J62" s="14">
        <f>SUMIF('Report Data'!$A:$A,UNRBS!$A62,'Report Data'!E:E)</f>
        <v>46979384</v>
      </c>
      <c r="K62" s="46">
        <f t="shared" si="87"/>
        <v>0.48118372281966226</v>
      </c>
      <c r="L62" s="69">
        <v>51792535</v>
      </c>
      <c r="M62" s="47">
        <f t="shared" ref="M62:M64" si="88">+(L62/H62)-1</f>
        <v>0.6329345613720192</v>
      </c>
      <c r="N62" s="69">
        <v>49074703</v>
      </c>
      <c r="O62" s="47">
        <f t="shared" ref="O62:O64" si="89">+(N62/L62)-1</f>
        <v>-5.2475361555482825E-2</v>
      </c>
      <c r="P62" s="69">
        <v>46245937</v>
      </c>
      <c r="Q62" s="48">
        <f t="shared" ref="Q62:Q64" si="90">+(P62/N62)-1</f>
        <v>-5.7642040136238859E-2</v>
      </c>
    </row>
    <row r="63" spans="1:17" x14ac:dyDescent="0.2">
      <c r="A63" s="11" t="s">
        <v>68</v>
      </c>
      <c r="B63" s="11"/>
      <c r="C63" s="11"/>
      <c r="D63" s="22" t="str">
        <f t="shared" si="85"/>
        <v xml:space="preserve">   CAPITAL LEASE OBLIGATIONS</v>
      </c>
      <c r="E63" s="71">
        <f>SUMIF('Report Data'!$A:$A,UNRBS!$A63,'Report Data'!B:B)</f>
        <v>0</v>
      </c>
      <c r="F63" s="14">
        <f>SUMIF('Report Data'!$A:$A,UNRBS!$A63,'Report Data'!C:C)</f>
        <v>0</v>
      </c>
      <c r="G63" s="46" t="e">
        <f t="shared" si="86"/>
        <v>#DIV/0!</v>
      </c>
      <c r="H63" s="14">
        <f>SUMIF('Report Data'!$A:$A,UNRBS!$A63,'Report Data'!D:D)</f>
        <v>0</v>
      </c>
      <c r="I63" s="46" t="e">
        <f t="shared" si="87"/>
        <v>#DIV/0!</v>
      </c>
      <c r="J63" s="14">
        <f>SUMIF('Report Data'!$A:$A,UNRBS!$A63,'Report Data'!E:E)</f>
        <v>0</v>
      </c>
      <c r="K63" s="46" t="e">
        <f t="shared" si="87"/>
        <v>#DIV/0!</v>
      </c>
      <c r="L63" s="69"/>
      <c r="M63" s="47" t="e">
        <f t="shared" si="88"/>
        <v>#DIV/0!</v>
      </c>
      <c r="N63" s="69"/>
      <c r="O63" s="47" t="e">
        <f t="shared" si="89"/>
        <v>#DIV/0!</v>
      </c>
      <c r="P63" s="69"/>
      <c r="Q63" s="48" t="e">
        <f t="shared" si="90"/>
        <v>#DIV/0!</v>
      </c>
    </row>
    <row r="64" spans="1:17" x14ac:dyDescent="0.2">
      <c r="A64" s="11" t="s">
        <v>69</v>
      </c>
      <c r="B64" s="11"/>
      <c r="C64" s="11"/>
      <c r="D64" s="22" t="str">
        <f t="shared" si="85"/>
        <v xml:space="preserve">   OTHER LONG-TERM DEBT</v>
      </c>
      <c r="E64" s="71">
        <f>SUMIF('Report Data'!$A:$A,UNRBS!$A64,'Report Data'!B:B)</f>
        <v>4751724</v>
      </c>
      <c r="F64" s="14">
        <f>SUMIF('Report Data'!$A:$A,UNRBS!$A64,'Report Data'!C:C)</f>
        <v>0</v>
      </c>
      <c r="G64" s="46">
        <f t="shared" si="86"/>
        <v>-1</v>
      </c>
      <c r="H64" s="14">
        <f>SUMIF('Report Data'!$A:$A,UNRBS!$A64,'Report Data'!D:D)</f>
        <v>2886272</v>
      </c>
      <c r="I64" s="46" t="e">
        <f t="shared" si="87"/>
        <v>#DIV/0!</v>
      </c>
      <c r="J64" s="14">
        <f>SUMIF('Report Data'!$A:$A,UNRBS!$A64,'Report Data'!E:E)</f>
        <v>947611</v>
      </c>
      <c r="K64" s="46">
        <f t="shared" si="87"/>
        <v>-0.67168340336600285</v>
      </c>
      <c r="L64" s="69"/>
      <c r="M64" s="47">
        <f t="shared" si="88"/>
        <v>-1</v>
      </c>
      <c r="N64" s="69"/>
      <c r="O64" s="47" t="e">
        <f t="shared" si="89"/>
        <v>#DIV/0!</v>
      </c>
      <c r="P64" s="69"/>
      <c r="Q64" s="48" t="e">
        <f t="shared" si="90"/>
        <v>#DIV/0!</v>
      </c>
    </row>
    <row r="65" spans="1:17" x14ac:dyDescent="0.2">
      <c r="A65" s="11"/>
      <c r="B65" s="11"/>
      <c r="C65" s="11"/>
      <c r="D65" s="22"/>
      <c r="E65" s="71"/>
      <c r="F65" s="14"/>
      <c r="G65" s="14"/>
      <c r="H65" s="14"/>
      <c r="I65" s="14"/>
      <c r="J65" s="14"/>
      <c r="K65" s="14"/>
      <c r="L65" s="71"/>
      <c r="M65" s="13"/>
      <c r="N65" s="71"/>
      <c r="O65" s="13"/>
      <c r="P65" s="71"/>
      <c r="Q65" s="36"/>
    </row>
    <row r="66" spans="1:17" x14ac:dyDescent="0.2">
      <c r="A66" s="15"/>
      <c r="B66" s="15"/>
      <c r="C66" s="15"/>
      <c r="D66" s="28" t="s">
        <v>22</v>
      </c>
      <c r="E66" s="72">
        <f>SUM(E62:E65)</f>
        <v>36469183</v>
      </c>
      <c r="F66" s="16">
        <f t="shared" ref="F66:H66" si="91">SUM(F62:F65)</f>
        <v>34603702</v>
      </c>
      <c r="G66" s="49">
        <f t="shared" ref="G66" si="92">(+F66/E66)-1</f>
        <v>-5.1152256413312003E-2</v>
      </c>
      <c r="H66" s="16">
        <f t="shared" si="91"/>
        <v>34603731</v>
      </c>
      <c r="I66" s="49">
        <f t="shared" ref="I66:K66" si="93">+(H66/F66)-1</f>
        <v>8.3806062134428316E-7</v>
      </c>
      <c r="J66" s="16">
        <f t="shared" ref="J66" si="94">SUM(J62:J65)</f>
        <v>47926995</v>
      </c>
      <c r="K66" s="49">
        <f t="shared" si="93"/>
        <v>0.38502391548472037</v>
      </c>
      <c r="L66" s="42">
        <f t="shared" ref="L66" si="95">SUM(L62:L65)</f>
        <v>51792535</v>
      </c>
      <c r="M66" s="50">
        <f t="shared" ref="M66" si="96">+(L66/H66)-1</f>
        <v>0.49673267891257167</v>
      </c>
      <c r="N66" s="42">
        <f t="shared" ref="N66" si="97">SUM(N62:N65)</f>
        <v>49074703</v>
      </c>
      <c r="O66" s="50">
        <f t="shared" ref="O66" si="98">+(N66/L66)-1</f>
        <v>-5.2475361555482825E-2</v>
      </c>
      <c r="P66" s="42">
        <f t="shared" ref="P66" si="99">SUM(P62:P65)</f>
        <v>46245937</v>
      </c>
      <c r="Q66" s="51">
        <f t="shared" ref="Q66" si="100">+(P66/N66)-1</f>
        <v>-5.7642040136238859E-2</v>
      </c>
    </row>
    <row r="67" spans="1:17" x14ac:dyDescent="0.2">
      <c r="A67" s="11"/>
      <c r="B67" s="11"/>
      <c r="C67" s="11"/>
      <c r="D67" s="22"/>
      <c r="E67" s="71"/>
      <c r="F67" s="14"/>
      <c r="G67" s="14"/>
      <c r="H67" s="14"/>
      <c r="I67" s="14"/>
      <c r="J67" s="14"/>
      <c r="K67" s="14"/>
      <c r="L67" s="71"/>
      <c r="M67" s="13"/>
      <c r="N67" s="71"/>
      <c r="O67" s="13"/>
      <c r="P67" s="71"/>
      <c r="Q67" s="36"/>
    </row>
    <row r="68" spans="1:17" x14ac:dyDescent="0.2">
      <c r="A68" s="43" t="s">
        <v>72</v>
      </c>
      <c r="B68" s="11"/>
      <c r="C68" s="11"/>
      <c r="D68" s="22" t="str">
        <f>"  "&amp;UPPER(MID(A68,FIND("]",A68)+1,LEN(A68)-FIND("]",A68)+1))</f>
        <v xml:space="preserve">   OTHER NONCURRENT LIABILITIES</v>
      </c>
      <c r="E68" s="71">
        <f>SUMIF('Report Data'!$A:$A,UNRBS!$A68,'Report Data'!B:B)</f>
        <v>15040693</v>
      </c>
      <c r="F68" s="14">
        <f>SUMIF('Report Data'!$A:$A,UNRBS!$A68,'Report Data'!C:C)</f>
        <v>30183617</v>
      </c>
      <c r="G68" s="46">
        <f t="shared" ref="G68" si="101">(+F68/E68)-1</f>
        <v>1.0067969607517417</v>
      </c>
      <c r="H68" s="14">
        <f>SUMIF('Report Data'!$A:$A,UNRBS!$A68,'Report Data'!D:D)</f>
        <v>13065110</v>
      </c>
      <c r="I68" s="46">
        <f>+(H68/F68)-1</f>
        <v>-0.56714564725625827</v>
      </c>
      <c r="J68" s="14">
        <f>SUMIF('Report Data'!$A:$A,UNRBS!$A68,'Report Data'!E:E)</f>
        <v>10449585</v>
      </c>
      <c r="K68" s="46">
        <f>+(J68/H68)-1</f>
        <v>-0.20019157894575701</v>
      </c>
      <c r="L68" s="69">
        <v>8193051</v>
      </c>
      <c r="M68" s="47">
        <f>+(L68/H68)-1</f>
        <v>-0.37290608345432985</v>
      </c>
      <c r="N68" s="69">
        <v>7012849</v>
      </c>
      <c r="O68" s="47">
        <f>+(N68/L68)-1</f>
        <v>-0.14404914603851482</v>
      </c>
      <c r="P68" s="69">
        <v>7076949</v>
      </c>
      <c r="Q68" s="48">
        <f>+(P68/N68)-1</f>
        <v>9.1403650641843637E-3</v>
      </c>
    </row>
    <row r="69" spans="1:17" x14ac:dyDescent="0.2">
      <c r="A69" s="11"/>
      <c r="B69" s="11"/>
      <c r="C69" s="11"/>
      <c r="D69" s="22"/>
      <c r="E69" s="71"/>
      <c r="F69" s="14"/>
      <c r="G69" s="14"/>
      <c r="H69" s="14"/>
      <c r="I69" s="14"/>
      <c r="J69" s="14"/>
      <c r="K69" s="14"/>
      <c r="L69" s="71"/>
      <c r="M69" s="13"/>
      <c r="N69" s="71"/>
      <c r="O69" s="13"/>
      <c r="P69" s="71"/>
      <c r="Q69" s="36"/>
    </row>
    <row r="70" spans="1:17" s="5" customFormat="1" ht="13.5" thickBot="1" x14ac:dyDescent="0.25">
      <c r="A70" s="18"/>
      <c r="B70" s="18"/>
      <c r="C70" s="18"/>
      <c r="D70" s="29" t="s">
        <v>23</v>
      </c>
      <c r="E70" s="73">
        <f>E59+E66+E68</f>
        <v>83797281</v>
      </c>
      <c r="F70" s="19">
        <f t="shared" ref="F70:P70" si="102">F59+F66+F68</f>
        <v>96676129</v>
      </c>
      <c r="G70" s="52">
        <f t="shared" ref="G70" si="103">(+F70/E70)-1</f>
        <v>0.1536905236817887</v>
      </c>
      <c r="H70" s="19">
        <f t="shared" si="102"/>
        <v>77009051</v>
      </c>
      <c r="I70" s="52">
        <f t="shared" ref="I70:K70" si="104">+(H70/F70)-1</f>
        <v>-0.20343261778716859</v>
      </c>
      <c r="J70" s="19">
        <f t="shared" ref="J70" si="105">J59+J66+J68</f>
        <v>87182413</v>
      </c>
      <c r="K70" s="52">
        <f t="shared" si="104"/>
        <v>0.13210605594918956</v>
      </c>
      <c r="L70" s="19">
        <f t="shared" si="102"/>
        <v>90389816</v>
      </c>
      <c r="M70" s="52">
        <f t="shared" ref="M70" si="106">+(L70/H70)-1</f>
        <v>0.1737557446331861</v>
      </c>
      <c r="N70" s="19">
        <f t="shared" si="102"/>
        <v>87205564</v>
      </c>
      <c r="O70" s="52">
        <f t="shared" ref="O70" si="107">+(N70/L70)-1</f>
        <v>-3.5227995153790381E-2</v>
      </c>
      <c r="P70" s="19">
        <f t="shared" si="102"/>
        <v>85039915</v>
      </c>
      <c r="Q70" s="53">
        <f t="shared" ref="Q70" si="108">+(P70/N70)-1</f>
        <v>-2.4833839730685092E-2</v>
      </c>
    </row>
    <row r="71" spans="1:17" ht="13.5" thickTop="1" x14ac:dyDescent="0.2">
      <c r="A71" s="11"/>
      <c r="B71" s="11"/>
      <c r="C71" s="11"/>
      <c r="D71" s="22"/>
      <c r="E71" s="71"/>
      <c r="F71" s="14"/>
      <c r="G71" s="14"/>
      <c r="H71" s="14"/>
      <c r="I71" s="14"/>
      <c r="J71" s="14"/>
      <c r="K71" s="14"/>
      <c r="L71" s="14"/>
      <c r="M71" s="13"/>
      <c r="N71" s="14"/>
      <c r="O71" s="13"/>
      <c r="P71" s="14"/>
      <c r="Q71" s="36"/>
    </row>
    <row r="72" spans="1:17" x14ac:dyDescent="0.2">
      <c r="A72" s="11" t="s">
        <v>74</v>
      </c>
      <c r="B72" s="11"/>
      <c r="C72" s="11"/>
      <c r="D72" s="22" t="str">
        <f>"  "&amp;UPPER(MID(A72,FIND("]",A72)+1,LEN(A72)-FIND("]",A72)+1))</f>
        <v xml:space="preserve">   FUND BALANCE</v>
      </c>
      <c r="E72" s="71">
        <f>SUMIF('Report Data'!$A:$A,UNRBS!$A72,'Report Data'!B:B)</f>
        <v>185678666.99999997</v>
      </c>
      <c r="F72" s="14">
        <f>SUMIF('Report Data'!$A:$A,UNRBS!$A72,'Report Data'!C:C)</f>
        <v>185102831</v>
      </c>
      <c r="G72" s="46">
        <f t="shared" ref="G72" si="109">(+F72/E72)-1</f>
        <v>-3.1012501829301709E-3</v>
      </c>
      <c r="H72" s="14">
        <f>SUMIF('Report Data'!$A:$A,UNRBS!$A72,'Report Data'!D:D)</f>
        <v>194171505.99999991</v>
      </c>
      <c r="I72" s="46">
        <f>+(H72/F72)-1</f>
        <v>4.8992632641042144E-2</v>
      </c>
      <c r="J72" s="14">
        <f>SUMIF('Report Data'!$A:$A,UNRBS!$A72,'Report Data'!E:E)</f>
        <v>206514462.99999994</v>
      </c>
      <c r="K72" s="46">
        <f>+(J72/H72)-1</f>
        <v>6.3567292927109609E-2</v>
      </c>
      <c r="L72" s="69">
        <v>218002845</v>
      </c>
      <c r="M72" s="47">
        <f>+(L72/H72)-1</f>
        <v>0.12273345091117593</v>
      </c>
      <c r="N72" s="69">
        <v>229854273</v>
      </c>
      <c r="O72" s="47">
        <f>+(N72/L72)-1</f>
        <v>5.4363639153424792E-2</v>
      </c>
      <c r="P72" s="69">
        <v>242080230</v>
      </c>
      <c r="Q72" s="48">
        <f>+(P72/N72)-1</f>
        <v>5.3190035758003962E-2</v>
      </c>
    </row>
    <row r="73" spans="1:17" x14ac:dyDescent="0.2">
      <c r="A73" s="11"/>
      <c r="B73" s="11"/>
      <c r="C73" s="11"/>
      <c r="D73" s="22"/>
      <c r="E73" s="14"/>
      <c r="F73" s="14"/>
      <c r="G73" s="14"/>
      <c r="H73" s="14"/>
      <c r="I73" s="14"/>
      <c r="J73" s="14"/>
      <c r="K73" s="14"/>
      <c r="L73" s="14"/>
      <c r="M73" s="13"/>
      <c r="N73" s="14"/>
      <c r="O73" s="13"/>
      <c r="P73" s="14"/>
      <c r="Q73" s="36"/>
    </row>
    <row r="74" spans="1:17" ht="13.5" thickBot="1" x14ac:dyDescent="0.25">
      <c r="A74" s="17"/>
      <c r="B74" s="17"/>
      <c r="C74" s="17"/>
      <c r="D74" s="30" t="s">
        <v>24</v>
      </c>
      <c r="E74" s="31">
        <f>E70+E72</f>
        <v>269475948</v>
      </c>
      <c r="F74" s="31">
        <f t="shared" ref="F74:P74" si="110">F70+F72</f>
        <v>281778960</v>
      </c>
      <c r="G74" s="54">
        <f t="shared" ref="G74" si="111">(+F74/E74)-1</f>
        <v>4.5655325053351348E-2</v>
      </c>
      <c r="H74" s="31">
        <f t="shared" si="110"/>
        <v>271180556.99999988</v>
      </c>
      <c r="I74" s="54">
        <f t="shared" ref="I74:K74" si="112">+(H74/F74)-1</f>
        <v>-3.7612471136951209E-2</v>
      </c>
      <c r="J74" s="31">
        <f t="shared" ref="J74" si="113">J70+J72</f>
        <v>293696875.99999994</v>
      </c>
      <c r="K74" s="54">
        <f t="shared" si="112"/>
        <v>8.3030727752358979E-2</v>
      </c>
      <c r="L74" s="31">
        <f t="shared" si="110"/>
        <v>308392661</v>
      </c>
      <c r="M74" s="54">
        <f t="shared" ref="M74" si="114">+(L74/H74)-1</f>
        <v>0.13722261069033848</v>
      </c>
      <c r="N74" s="31">
        <f t="shared" si="110"/>
        <v>317059837</v>
      </c>
      <c r="O74" s="54">
        <f t="shared" ref="O74" si="115">+(N74/L74)-1</f>
        <v>2.8104352327632087E-2</v>
      </c>
      <c r="P74" s="31">
        <f t="shared" si="110"/>
        <v>327120145</v>
      </c>
      <c r="Q74" s="55">
        <f t="shared" ref="Q74" si="116">+(P74/N74)-1</f>
        <v>3.1729998019269789E-2</v>
      </c>
    </row>
    <row r="75" spans="1:17" ht="13.5" thickTop="1" x14ac:dyDescent="0.2">
      <c r="A75" s="11"/>
      <c r="B75" s="11"/>
      <c r="C75" s="11"/>
      <c r="D75" s="11"/>
      <c r="E75" s="14"/>
    </row>
    <row r="76" spans="1:17" ht="13.5" thickBot="1" x14ac:dyDescent="0.25">
      <c r="A76" s="11"/>
      <c r="B76" s="11"/>
      <c r="C76" s="11"/>
      <c r="D76" s="11"/>
      <c r="E76" s="14"/>
    </row>
    <row r="77" spans="1:17" ht="38.25" customHeight="1" thickBot="1" x14ac:dyDescent="0.25">
      <c r="D77" s="89" t="str">
        <f>D3</f>
        <v>CT SCANNER</v>
      </c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1"/>
    </row>
    <row r="78" spans="1:17" ht="9.9499999999999993" customHeight="1" x14ac:dyDescent="0.2">
      <c r="D78" s="22"/>
      <c r="E78" s="14"/>
      <c r="Q78" s="23"/>
    </row>
    <row r="79" spans="1:17" ht="20.25" customHeight="1" x14ac:dyDescent="0.3">
      <c r="D79" s="83" t="str">
        <f>+D5</f>
        <v>Balance Sheet</v>
      </c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5"/>
    </row>
    <row r="80" spans="1:17" ht="26.25" customHeight="1" x14ac:dyDescent="0.25">
      <c r="A80" s="32"/>
      <c r="B80" s="32"/>
      <c r="C80" s="32"/>
      <c r="D80" s="86" t="s">
        <v>80</v>
      </c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8"/>
    </row>
    <row r="81" spans="1:17" ht="3.75" customHeight="1" x14ac:dyDescent="0.2">
      <c r="D81" s="22"/>
      <c r="E81" s="14"/>
      <c r="Q81" s="45"/>
    </row>
    <row r="82" spans="1:17" x14ac:dyDescent="0.2">
      <c r="A82" s="12"/>
      <c r="B82" s="3"/>
      <c r="C82" s="12"/>
      <c r="D82" s="24"/>
      <c r="E82" s="7" t="str">
        <f>+E7</f>
        <v>2017</v>
      </c>
      <c r="F82" s="7" t="str">
        <f t="shared" ref="F82:P82" si="117">+F7</f>
        <v>2018</v>
      </c>
      <c r="G82" s="7"/>
      <c r="H82" s="7" t="str">
        <f t="shared" si="117"/>
        <v>2018</v>
      </c>
      <c r="I82" s="7"/>
      <c r="J82" s="7" t="str">
        <f t="shared" ref="J82" si="118">+J7</f>
        <v>2019</v>
      </c>
      <c r="K82" s="26"/>
      <c r="L82" s="2">
        <f t="shared" si="117"/>
        <v>2020</v>
      </c>
      <c r="M82" s="2"/>
      <c r="N82" s="2">
        <f t="shared" si="117"/>
        <v>2021</v>
      </c>
      <c r="O82" s="2"/>
      <c r="P82" s="2">
        <f t="shared" si="117"/>
        <v>2022</v>
      </c>
      <c r="Q82" s="27"/>
    </row>
    <row r="83" spans="1:17" ht="25.5" x14ac:dyDescent="0.2">
      <c r="A83" s="3"/>
      <c r="B83" s="12"/>
      <c r="C83" s="12"/>
      <c r="D83" s="24"/>
      <c r="E83" s="26" t="str">
        <f>+E8</f>
        <v>Actual</v>
      </c>
      <c r="F83" s="26" t="str">
        <f t="shared" ref="F83:Q83" si="119">+F8</f>
        <v>Budget</v>
      </c>
      <c r="G83" s="26" t="str">
        <f t="shared" si="119"/>
        <v>% change</v>
      </c>
      <c r="H83" s="26" t="str">
        <f t="shared" si="119"/>
        <v>Projection</v>
      </c>
      <c r="I83" s="26" t="str">
        <f t="shared" si="119"/>
        <v>% change</v>
      </c>
      <c r="J83" s="26" t="str">
        <f t="shared" ref="J83" si="120">+J8</f>
        <v>Budget</v>
      </c>
      <c r="K83" s="44" t="s">
        <v>109</v>
      </c>
      <c r="L83" s="6" t="str">
        <f t="shared" si="119"/>
        <v>Proposed Year 1</v>
      </c>
      <c r="M83" s="44" t="str">
        <f t="shared" si="119"/>
        <v>% change</v>
      </c>
      <c r="N83" s="6" t="str">
        <f t="shared" si="119"/>
        <v>Proposed Year 2</v>
      </c>
      <c r="O83" s="44" t="str">
        <f t="shared" si="119"/>
        <v>% change</v>
      </c>
      <c r="P83" s="6" t="str">
        <f t="shared" si="119"/>
        <v>Proposed Year 3</v>
      </c>
      <c r="Q83" s="25" t="str">
        <f t="shared" si="119"/>
        <v>% change</v>
      </c>
    </row>
    <row r="84" spans="1:17" x14ac:dyDescent="0.2">
      <c r="A84" s="11"/>
      <c r="B84" s="11"/>
      <c r="C84" s="11"/>
      <c r="D84" s="22" t="s">
        <v>18</v>
      </c>
      <c r="E84" s="14"/>
      <c r="Q84" s="23"/>
    </row>
    <row r="85" spans="1:17" x14ac:dyDescent="0.2">
      <c r="A85" s="11"/>
      <c r="B85" s="11"/>
      <c r="C85" s="11"/>
      <c r="D85" s="22"/>
      <c r="E85" s="14"/>
      <c r="Q85" s="23"/>
    </row>
    <row r="86" spans="1:17" outlineLevel="1" x14ac:dyDescent="0.2">
      <c r="A86" s="11"/>
      <c r="B86" s="11"/>
      <c r="C86" s="11"/>
      <c r="D86" s="22" t="s">
        <v>8</v>
      </c>
      <c r="E86" s="14"/>
      <c r="Q86" s="23"/>
    </row>
    <row r="87" spans="1:17" outlineLevel="1" x14ac:dyDescent="0.2">
      <c r="A87" s="11"/>
      <c r="B87" s="11"/>
      <c r="C87" s="11"/>
      <c r="D87" s="22" t="s">
        <v>82</v>
      </c>
      <c r="E87" s="14"/>
      <c r="F87" s="14"/>
      <c r="G87" s="46" t="e">
        <f>(+F87/E87)-1</f>
        <v>#DIV/0!</v>
      </c>
      <c r="H87" s="14"/>
      <c r="I87" s="46" t="e">
        <f>+(H87/F87)-1</f>
        <v>#DIV/0!</v>
      </c>
      <c r="J87" s="14">
        <v>-2255540</v>
      </c>
      <c r="K87" s="46" t="e">
        <f>+(J87/H87)-1</f>
        <v>#DIV/0!</v>
      </c>
      <c r="L87" s="69">
        <v>-2323169</v>
      </c>
      <c r="M87" s="47">
        <f>+(L87/J87)-1</f>
        <v>2.9983507275419541E-2</v>
      </c>
      <c r="N87" s="69">
        <v>-2512725</v>
      </c>
      <c r="O87" s="47">
        <f t="shared" ref="O87:O91" si="121">+(N87/L87)-1</f>
        <v>8.1593719613166416E-2</v>
      </c>
      <c r="P87" s="69">
        <v>-2702281</v>
      </c>
      <c r="Q87" s="48">
        <f t="shared" ref="Q87:Q91" si="122">+(P87/N87)-1</f>
        <v>7.543841845008914E-2</v>
      </c>
    </row>
    <row r="88" spans="1:17" outlineLevel="1" x14ac:dyDescent="0.2">
      <c r="A88" s="11"/>
      <c r="B88" s="11"/>
      <c r="C88" s="11"/>
      <c r="D88" s="22" t="s">
        <v>83</v>
      </c>
      <c r="E88" s="14"/>
      <c r="F88" s="14"/>
      <c r="G88" s="46" t="e">
        <f t="shared" ref="G88:G91" si="123">(+F88/E88)-1</f>
        <v>#DIV/0!</v>
      </c>
      <c r="H88" s="14"/>
      <c r="I88" s="46" t="e">
        <f t="shared" ref="I88:K91" si="124">+(H88/F88)-1</f>
        <v>#DIV/0!</v>
      </c>
      <c r="J88" s="14"/>
      <c r="K88" s="46" t="e">
        <f t="shared" si="124"/>
        <v>#DIV/0!</v>
      </c>
      <c r="L88" s="69"/>
      <c r="M88" s="47" t="e">
        <f t="shared" ref="M88:M91" si="125">+(L88/J88)-1</f>
        <v>#DIV/0!</v>
      </c>
      <c r="N88" s="20"/>
      <c r="O88" s="47" t="e">
        <f t="shared" si="121"/>
        <v>#DIV/0!</v>
      </c>
      <c r="P88" s="20"/>
      <c r="Q88" s="48" t="e">
        <f t="shared" si="122"/>
        <v>#DIV/0!</v>
      </c>
    </row>
    <row r="89" spans="1:17" outlineLevel="1" x14ac:dyDescent="0.2">
      <c r="A89" s="11"/>
      <c r="B89" s="11"/>
      <c r="C89" s="11"/>
      <c r="D89" s="22" t="s">
        <v>84</v>
      </c>
      <c r="E89" s="14"/>
      <c r="F89" s="14"/>
      <c r="G89" s="46" t="e">
        <f t="shared" si="123"/>
        <v>#DIV/0!</v>
      </c>
      <c r="H89" s="14"/>
      <c r="I89" s="46" t="e">
        <f t="shared" si="124"/>
        <v>#DIV/0!</v>
      </c>
      <c r="J89" s="14"/>
      <c r="K89" s="46" t="e">
        <f t="shared" si="124"/>
        <v>#DIV/0!</v>
      </c>
      <c r="L89" s="69"/>
      <c r="M89" s="47" t="e">
        <f t="shared" si="125"/>
        <v>#DIV/0!</v>
      </c>
      <c r="N89" s="20"/>
      <c r="O89" s="47" t="e">
        <f t="shared" si="121"/>
        <v>#DIV/0!</v>
      </c>
      <c r="P89" s="20"/>
      <c r="Q89" s="48" t="e">
        <f t="shared" si="122"/>
        <v>#DIV/0!</v>
      </c>
    </row>
    <row r="90" spans="1:17" outlineLevel="1" x14ac:dyDescent="0.2">
      <c r="A90" s="11"/>
      <c r="B90" s="11"/>
      <c r="C90" s="11"/>
      <c r="D90" s="22" t="s">
        <v>85</v>
      </c>
      <c r="E90" s="14"/>
      <c r="F90" s="14"/>
      <c r="G90" s="46" t="e">
        <f t="shared" si="123"/>
        <v>#DIV/0!</v>
      </c>
      <c r="H90" s="14"/>
      <c r="I90" s="46" t="e">
        <f t="shared" si="124"/>
        <v>#DIV/0!</v>
      </c>
      <c r="J90" s="14"/>
      <c r="K90" s="46" t="e">
        <f t="shared" si="124"/>
        <v>#DIV/0!</v>
      </c>
      <c r="L90" s="69"/>
      <c r="M90" s="47" t="e">
        <f t="shared" si="125"/>
        <v>#DIV/0!</v>
      </c>
      <c r="N90" s="20"/>
      <c r="O90" s="47" t="e">
        <f t="shared" si="121"/>
        <v>#DIV/0!</v>
      </c>
      <c r="P90" s="20"/>
      <c r="Q90" s="48" t="e">
        <f t="shared" si="122"/>
        <v>#DIV/0!</v>
      </c>
    </row>
    <row r="91" spans="1:17" outlineLevel="1" x14ac:dyDescent="0.2">
      <c r="A91" s="11"/>
      <c r="B91" s="11"/>
      <c r="C91" s="11"/>
      <c r="D91" s="22" t="s">
        <v>86</v>
      </c>
      <c r="E91" s="14"/>
      <c r="F91" s="14"/>
      <c r="G91" s="46" t="e">
        <f t="shared" si="123"/>
        <v>#DIV/0!</v>
      </c>
      <c r="H91" s="14"/>
      <c r="I91" s="46" t="e">
        <f t="shared" si="124"/>
        <v>#DIV/0!</v>
      </c>
      <c r="J91" s="14"/>
      <c r="K91" s="46" t="e">
        <f t="shared" si="124"/>
        <v>#DIV/0!</v>
      </c>
      <c r="L91" s="69"/>
      <c r="M91" s="47" t="e">
        <f t="shared" si="125"/>
        <v>#DIV/0!</v>
      </c>
      <c r="N91" s="20"/>
      <c r="O91" s="47" t="e">
        <f t="shared" si="121"/>
        <v>#DIV/0!</v>
      </c>
      <c r="P91" s="20"/>
      <c r="Q91" s="48" t="e">
        <f t="shared" si="122"/>
        <v>#DIV/0!</v>
      </c>
    </row>
    <row r="92" spans="1:17" outlineLevel="1" x14ac:dyDescent="0.2">
      <c r="A92" s="11"/>
      <c r="B92" s="11"/>
      <c r="C92" s="11"/>
      <c r="D92" s="22"/>
      <c r="E92" s="14"/>
      <c r="F92" s="14"/>
      <c r="G92" s="14"/>
      <c r="L92" s="71"/>
      <c r="M92" s="13"/>
      <c r="N92" s="13"/>
      <c r="O92" s="13"/>
      <c r="P92" s="13"/>
      <c r="Q92" s="36"/>
    </row>
    <row r="93" spans="1:17" x14ac:dyDescent="0.2">
      <c r="A93" s="15"/>
      <c r="B93" s="15"/>
      <c r="C93" s="15"/>
      <c r="D93" s="28" t="s">
        <v>7</v>
      </c>
      <c r="E93" s="16">
        <f>SUM(E86:E92)</f>
        <v>0</v>
      </c>
      <c r="F93" s="16">
        <f t="shared" ref="F93:H93" si="126">SUM(F86:F92)</f>
        <v>0</v>
      </c>
      <c r="G93" s="49" t="e">
        <f t="shared" ref="G93" si="127">(+F93/E93)-1</f>
        <v>#DIV/0!</v>
      </c>
      <c r="H93" s="16">
        <f t="shared" si="126"/>
        <v>0</v>
      </c>
      <c r="I93" s="49" t="e">
        <f t="shared" ref="I93" si="128">+(H93/F93)-1</f>
        <v>#DIV/0!</v>
      </c>
      <c r="J93" s="16">
        <f t="shared" ref="J93" si="129">SUM(J86:J92)</f>
        <v>-2255540</v>
      </c>
      <c r="K93" s="49" t="e">
        <f t="shared" ref="K93" si="130">+(J93/H93)-1</f>
        <v>#DIV/0!</v>
      </c>
      <c r="L93" s="42">
        <f t="shared" ref="L93" si="131">SUM(L86:L92)</f>
        <v>-2323169</v>
      </c>
      <c r="M93" s="50">
        <f t="shared" ref="M93" si="132">+(L93/J93)-1</f>
        <v>2.9983507275419541E-2</v>
      </c>
      <c r="N93" s="42">
        <f t="shared" ref="N93" si="133">SUM(N86:N92)</f>
        <v>-2512725</v>
      </c>
      <c r="O93" s="50">
        <f t="shared" ref="O93" si="134">+(N93/L93)-1</f>
        <v>8.1593719613166416E-2</v>
      </c>
      <c r="P93" s="42">
        <f t="shared" ref="P93" si="135">SUM(P86:P92)</f>
        <v>-2702281</v>
      </c>
      <c r="Q93" s="51">
        <f t="shared" ref="Q93" si="136">+(P93/N93)-1</f>
        <v>7.543841845008914E-2</v>
      </c>
    </row>
    <row r="94" spans="1:17" x14ac:dyDescent="0.2">
      <c r="A94" s="11"/>
      <c r="B94" s="11"/>
      <c r="C94" s="11"/>
      <c r="D94" s="22"/>
      <c r="E94" s="14"/>
      <c r="F94" s="14"/>
      <c r="G94" s="14"/>
      <c r="H94" s="14"/>
      <c r="I94" s="14"/>
      <c r="J94" s="14"/>
      <c r="K94" s="14"/>
      <c r="L94" s="71"/>
      <c r="M94" s="13"/>
      <c r="N94" s="13"/>
      <c r="O94" s="13"/>
      <c r="P94" s="13"/>
      <c r="Q94" s="36"/>
    </row>
    <row r="95" spans="1:17" outlineLevel="2" x14ac:dyDescent="0.2">
      <c r="A95" s="11"/>
      <c r="B95" s="11"/>
      <c r="C95" s="11"/>
      <c r="D95" s="22" t="s">
        <v>9</v>
      </c>
      <c r="E95" s="14"/>
      <c r="F95" s="14"/>
      <c r="G95" s="14"/>
      <c r="H95" s="14"/>
      <c r="I95" s="46" t="e">
        <f t="shared" ref="I95:I98" si="137">+(H95/F95)-1</f>
        <v>#DIV/0!</v>
      </c>
      <c r="J95" s="14"/>
      <c r="K95" s="46" t="e">
        <f t="shared" ref="K95:K98" si="138">+(J95/H95)-1</f>
        <v>#DIV/0!</v>
      </c>
      <c r="L95" s="69"/>
      <c r="M95" s="47" t="e">
        <f t="shared" ref="M95:M98" si="139">+(L95/J95)-1</f>
        <v>#DIV/0!</v>
      </c>
      <c r="N95" s="20"/>
      <c r="O95" s="47"/>
      <c r="P95" s="20"/>
      <c r="Q95" s="48"/>
    </row>
    <row r="96" spans="1:17" outlineLevel="2" x14ac:dyDescent="0.2">
      <c r="A96" s="11"/>
      <c r="B96" s="11"/>
      <c r="C96" s="11"/>
      <c r="D96" s="22" t="s">
        <v>87</v>
      </c>
      <c r="E96" s="14"/>
      <c r="F96" s="14"/>
      <c r="G96" s="46" t="e">
        <f t="shared" ref="G96:G98" si="140">(+F96/E96)-1</f>
        <v>#DIV/0!</v>
      </c>
      <c r="H96" s="14"/>
      <c r="I96" s="46" t="e">
        <f t="shared" si="137"/>
        <v>#DIV/0!</v>
      </c>
      <c r="J96" s="14"/>
      <c r="K96" s="46" t="e">
        <f t="shared" si="138"/>
        <v>#DIV/0!</v>
      </c>
      <c r="L96" s="69"/>
      <c r="M96" s="47" t="e">
        <f t="shared" si="139"/>
        <v>#DIV/0!</v>
      </c>
      <c r="N96" s="20"/>
      <c r="O96" s="47" t="e">
        <f t="shared" ref="O96:O98" si="141">+(N96/L96)-1</f>
        <v>#DIV/0!</v>
      </c>
      <c r="P96" s="20"/>
      <c r="Q96" s="48" t="e">
        <f t="shared" ref="Q96:Q98" si="142">+(P96/N96)-1</f>
        <v>#DIV/0!</v>
      </c>
    </row>
    <row r="97" spans="1:17" outlineLevel="2" x14ac:dyDescent="0.2">
      <c r="A97" s="11"/>
      <c r="B97" s="11"/>
      <c r="C97" s="11"/>
      <c r="D97" s="22" t="s">
        <v>88</v>
      </c>
      <c r="E97" s="14"/>
      <c r="F97" s="14"/>
      <c r="G97" s="46" t="e">
        <f t="shared" si="140"/>
        <v>#DIV/0!</v>
      </c>
      <c r="H97" s="14"/>
      <c r="I97" s="46" t="e">
        <f t="shared" si="137"/>
        <v>#DIV/0!</v>
      </c>
      <c r="J97" s="14"/>
      <c r="K97" s="46" t="e">
        <f t="shared" si="138"/>
        <v>#DIV/0!</v>
      </c>
      <c r="L97" s="69"/>
      <c r="M97" s="47" t="e">
        <f t="shared" si="139"/>
        <v>#DIV/0!</v>
      </c>
      <c r="N97" s="20"/>
      <c r="O97" s="47" t="e">
        <f t="shared" si="141"/>
        <v>#DIV/0!</v>
      </c>
      <c r="P97" s="20"/>
      <c r="Q97" s="48" t="e">
        <f t="shared" si="142"/>
        <v>#DIV/0!</v>
      </c>
    </row>
    <row r="98" spans="1:17" outlineLevel="2" x14ac:dyDescent="0.2">
      <c r="A98" s="11"/>
      <c r="B98" s="11"/>
      <c r="C98" s="11"/>
      <c r="D98" s="22" t="s">
        <v>89</v>
      </c>
      <c r="E98" s="14"/>
      <c r="F98" s="14"/>
      <c r="G98" s="46" t="e">
        <f t="shared" si="140"/>
        <v>#DIV/0!</v>
      </c>
      <c r="H98" s="14"/>
      <c r="I98" s="46" t="e">
        <f t="shared" si="137"/>
        <v>#DIV/0!</v>
      </c>
      <c r="J98" s="14"/>
      <c r="K98" s="46" t="e">
        <f t="shared" si="138"/>
        <v>#DIV/0!</v>
      </c>
      <c r="L98" s="69"/>
      <c r="M98" s="47" t="e">
        <f t="shared" si="139"/>
        <v>#DIV/0!</v>
      </c>
      <c r="N98" s="20"/>
      <c r="O98" s="47" t="e">
        <f t="shared" si="141"/>
        <v>#DIV/0!</v>
      </c>
      <c r="P98" s="20"/>
      <c r="Q98" s="48" t="e">
        <f t="shared" si="142"/>
        <v>#DIV/0!</v>
      </c>
    </row>
    <row r="99" spans="1:17" outlineLevel="2" x14ac:dyDescent="0.2">
      <c r="A99" s="11"/>
      <c r="B99" s="11"/>
      <c r="C99" s="11"/>
      <c r="D99" s="22"/>
      <c r="E99" s="14"/>
      <c r="F99" s="14"/>
      <c r="G99" s="14"/>
      <c r="H99" s="14"/>
      <c r="I99" s="14"/>
      <c r="J99" s="14"/>
      <c r="K99" s="14"/>
      <c r="L99" s="71"/>
      <c r="M99" s="13"/>
      <c r="N99" s="13"/>
      <c r="O99" s="13"/>
      <c r="P99" s="13"/>
      <c r="Q99" s="36"/>
    </row>
    <row r="100" spans="1:17" x14ac:dyDescent="0.2">
      <c r="A100" s="15"/>
      <c r="B100" s="15"/>
      <c r="C100" s="15"/>
      <c r="D100" s="28" t="s">
        <v>10</v>
      </c>
      <c r="E100" s="16">
        <f>SUM(E96:E99)</f>
        <v>0</v>
      </c>
      <c r="F100" s="16">
        <f t="shared" ref="F100:H100" si="143">SUM(F96:F99)</f>
        <v>0</v>
      </c>
      <c r="G100" s="49" t="e">
        <f t="shared" ref="G100" si="144">(+F100/E100)-1</f>
        <v>#DIV/0!</v>
      </c>
      <c r="H100" s="16">
        <f t="shared" si="143"/>
        <v>0</v>
      </c>
      <c r="I100" s="49" t="e">
        <f t="shared" ref="I100" si="145">+(H100/F100)-1</f>
        <v>#DIV/0!</v>
      </c>
      <c r="J100" s="16">
        <f t="shared" ref="J100" si="146">SUM(J96:J99)</f>
        <v>0</v>
      </c>
      <c r="K100" s="49" t="e">
        <f t="shared" ref="K100" si="147">+(J100/H100)-1</f>
        <v>#DIV/0!</v>
      </c>
      <c r="L100" s="42">
        <f t="shared" ref="L100" si="148">SUM(L96:L99)</f>
        <v>0</v>
      </c>
      <c r="M100" s="50" t="e">
        <f t="shared" ref="M100" si="149">+(L100/J100)-1</f>
        <v>#DIV/0!</v>
      </c>
      <c r="N100" s="42">
        <f t="shared" ref="N100" si="150">SUM(N96:N99)</f>
        <v>0</v>
      </c>
      <c r="O100" s="50" t="e">
        <f t="shared" ref="O100" si="151">+(N100/L100)-1</f>
        <v>#DIV/0!</v>
      </c>
      <c r="P100" s="42">
        <f t="shared" ref="P100" si="152">SUM(P96:P99)</f>
        <v>0</v>
      </c>
      <c r="Q100" s="51" t="e">
        <f t="shared" ref="Q100" si="153">+(P100/N100)-1</f>
        <v>#DIV/0!</v>
      </c>
    </row>
    <row r="101" spans="1:17" x14ac:dyDescent="0.2">
      <c r="A101" s="11"/>
      <c r="B101" s="11"/>
      <c r="C101" s="11"/>
      <c r="D101" s="22"/>
      <c r="E101" s="14"/>
      <c r="F101" s="14"/>
      <c r="G101" s="14"/>
      <c r="H101" s="14"/>
      <c r="I101" s="14"/>
      <c r="J101" s="14"/>
      <c r="K101" s="14"/>
      <c r="L101" s="71"/>
      <c r="M101" s="13"/>
      <c r="N101" s="13"/>
      <c r="O101" s="13"/>
      <c r="P101" s="13"/>
      <c r="Q101" s="36"/>
    </row>
    <row r="102" spans="1:17" outlineLevel="1" x14ac:dyDescent="0.2">
      <c r="A102" s="11"/>
      <c r="B102" s="11"/>
      <c r="C102" s="11"/>
      <c r="D102" s="22" t="s">
        <v>11</v>
      </c>
      <c r="E102" s="14"/>
      <c r="F102" s="14"/>
      <c r="G102" s="14"/>
      <c r="H102" s="14"/>
      <c r="I102" s="14"/>
      <c r="J102" s="14"/>
      <c r="K102" s="14"/>
      <c r="L102" s="71"/>
      <c r="M102" s="13"/>
      <c r="N102" s="13"/>
      <c r="O102" s="13"/>
      <c r="P102" s="13"/>
      <c r="Q102" s="36"/>
    </row>
    <row r="103" spans="1:17" outlineLevel="1" x14ac:dyDescent="0.2">
      <c r="A103" s="11"/>
      <c r="B103" s="11"/>
      <c r="C103" s="11"/>
      <c r="D103" s="22" t="s">
        <v>90</v>
      </c>
      <c r="E103" s="14"/>
      <c r="F103" s="14"/>
      <c r="G103" s="46" t="e">
        <f t="shared" ref="G103:G106" si="154">(+F103/E103)-1</f>
        <v>#DIV/0!</v>
      </c>
      <c r="H103" s="14"/>
      <c r="I103" s="46" t="e">
        <f>+(H103/F103)-1</f>
        <v>#DIV/0!</v>
      </c>
      <c r="J103" s="14">
        <v>147022</v>
      </c>
      <c r="K103" s="46" t="e">
        <f>+(J103/H103)-1</f>
        <v>#DIV/0!</v>
      </c>
      <c r="L103" s="69">
        <v>147022</v>
      </c>
      <c r="M103" s="47">
        <f>+(L103/J103)-1</f>
        <v>0</v>
      </c>
      <c r="N103" s="20">
        <v>147022</v>
      </c>
      <c r="O103" s="47">
        <f t="shared" ref="O103:O106" si="155">+(N103/L103)-1</f>
        <v>0</v>
      </c>
      <c r="P103" s="20">
        <v>147022</v>
      </c>
      <c r="Q103" s="48">
        <f t="shared" ref="Q103:Q106" si="156">+(P103/N103)-1</f>
        <v>0</v>
      </c>
    </row>
    <row r="104" spans="1:17" outlineLevel="1" x14ac:dyDescent="0.2">
      <c r="A104" s="11"/>
      <c r="B104" s="11"/>
      <c r="C104" s="11"/>
      <c r="D104" s="22" t="s">
        <v>91</v>
      </c>
      <c r="E104" s="14"/>
      <c r="F104" s="14"/>
      <c r="G104" s="46" t="e">
        <f t="shared" si="154"/>
        <v>#DIV/0!</v>
      </c>
      <c r="H104" s="14"/>
      <c r="I104" s="46" t="e">
        <f t="shared" ref="I104:I108" si="157">+(H104/F104)-1</f>
        <v>#DIV/0!</v>
      </c>
      <c r="J104" s="14"/>
      <c r="K104" s="46" t="e">
        <f t="shared" ref="K104:K108" si="158">+(J104/H104)-1</f>
        <v>#DIV/0!</v>
      </c>
      <c r="L104" s="69"/>
      <c r="M104" s="47" t="e">
        <f t="shared" ref="M104:M108" si="159">+(L104/J104)-1</f>
        <v>#DIV/0!</v>
      </c>
      <c r="N104" s="20"/>
      <c r="O104" s="47" t="e">
        <f t="shared" si="155"/>
        <v>#DIV/0!</v>
      </c>
      <c r="P104" s="20"/>
      <c r="Q104" s="48" t="e">
        <f t="shared" si="156"/>
        <v>#DIV/0!</v>
      </c>
    </row>
    <row r="105" spans="1:17" outlineLevel="1" x14ac:dyDescent="0.2">
      <c r="A105" s="11"/>
      <c r="B105" s="11"/>
      <c r="C105" s="11"/>
      <c r="D105" s="22" t="s">
        <v>92</v>
      </c>
      <c r="E105" s="14"/>
      <c r="F105" s="14"/>
      <c r="G105" s="46" t="e">
        <f t="shared" si="154"/>
        <v>#DIV/0!</v>
      </c>
      <c r="H105" s="14"/>
      <c r="I105" s="46" t="e">
        <f t="shared" si="157"/>
        <v>#DIV/0!</v>
      </c>
      <c r="J105" s="14">
        <v>1869315</v>
      </c>
      <c r="K105" s="46" t="e">
        <f t="shared" si="158"/>
        <v>#DIV/0!</v>
      </c>
      <c r="L105" s="69">
        <v>1869315</v>
      </c>
      <c r="M105" s="47">
        <f t="shared" si="159"/>
        <v>0</v>
      </c>
      <c r="N105" s="20">
        <v>1869315</v>
      </c>
      <c r="O105" s="47">
        <f t="shared" si="155"/>
        <v>0</v>
      </c>
      <c r="P105" s="20">
        <v>1869315</v>
      </c>
      <c r="Q105" s="48">
        <f t="shared" si="156"/>
        <v>0</v>
      </c>
    </row>
    <row r="106" spans="1:17" outlineLevel="1" x14ac:dyDescent="0.2">
      <c r="A106" s="11"/>
      <c r="B106" s="11"/>
      <c r="C106" s="11"/>
      <c r="D106" s="22" t="s">
        <v>93</v>
      </c>
      <c r="E106" s="14"/>
      <c r="F106" s="14"/>
      <c r="G106" s="46" t="e">
        <f t="shared" si="154"/>
        <v>#DIV/0!</v>
      </c>
      <c r="H106" s="14"/>
      <c r="I106" s="46" t="e">
        <f t="shared" si="157"/>
        <v>#DIV/0!</v>
      </c>
      <c r="J106" s="14">
        <v>17643</v>
      </c>
      <c r="K106" s="46" t="e">
        <f t="shared" si="158"/>
        <v>#DIV/0!</v>
      </c>
      <c r="L106" s="69">
        <v>17643</v>
      </c>
      <c r="M106" s="47">
        <f t="shared" si="159"/>
        <v>0</v>
      </c>
      <c r="N106" s="20">
        <v>17643</v>
      </c>
      <c r="O106" s="47">
        <f t="shared" si="155"/>
        <v>0</v>
      </c>
      <c r="P106" s="20">
        <v>17643</v>
      </c>
      <c r="Q106" s="48">
        <f t="shared" si="156"/>
        <v>0</v>
      </c>
    </row>
    <row r="107" spans="1:17" x14ac:dyDescent="0.2">
      <c r="A107" s="11"/>
      <c r="B107" s="11"/>
      <c r="C107" s="11"/>
      <c r="D107" s="22"/>
      <c r="E107" s="14"/>
      <c r="F107" s="14"/>
      <c r="G107" s="14"/>
      <c r="H107" s="14"/>
      <c r="I107" s="46"/>
      <c r="J107" s="14"/>
      <c r="K107" s="46"/>
      <c r="L107" s="71"/>
      <c r="M107" s="13"/>
      <c r="N107" s="13"/>
      <c r="O107" s="13"/>
      <c r="P107" s="13"/>
      <c r="Q107" s="36"/>
    </row>
    <row r="108" spans="1:17" x14ac:dyDescent="0.2">
      <c r="A108" s="15"/>
      <c r="B108" s="15"/>
      <c r="C108" s="15"/>
      <c r="D108" s="28" t="s">
        <v>12</v>
      </c>
      <c r="E108" s="16">
        <f>SUM(E103:E107)</f>
        <v>0</v>
      </c>
      <c r="F108" s="16">
        <f t="shared" ref="F108:H108" si="160">SUM(F103:F107)</f>
        <v>0</v>
      </c>
      <c r="G108" s="49" t="e">
        <f t="shared" ref="G108" si="161">(+F108/E108)-1</f>
        <v>#DIV/0!</v>
      </c>
      <c r="H108" s="16">
        <f t="shared" si="160"/>
        <v>0</v>
      </c>
      <c r="I108" s="49" t="e">
        <f t="shared" si="157"/>
        <v>#DIV/0!</v>
      </c>
      <c r="J108" s="16">
        <f t="shared" ref="J108" si="162">SUM(J103:J107)</f>
        <v>2033980</v>
      </c>
      <c r="K108" s="49" t="e">
        <f t="shared" si="158"/>
        <v>#DIV/0!</v>
      </c>
      <c r="L108" s="42">
        <f>SUM(L103:L107)</f>
        <v>2033980</v>
      </c>
      <c r="M108" s="50">
        <f t="shared" si="159"/>
        <v>0</v>
      </c>
      <c r="N108" s="42">
        <f>SUM(N103:N107)</f>
        <v>2033980</v>
      </c>
      <c r="O108" s="50">
        <f t="shared" ref="O108" si="163">+(N108/L108)-1</f>
        <v>0</v>
      </c>
      <c r="P108" s="42">
        <f>SUM(P103:P107)</f>
        <v>2033980</v>
      </c>
      <c r="Q108" s="51">
        <f t="shared" ref="Q108" si="164">+(P108/N108)-1</f>
        <v>0</v>
      </c>
    </row>
    <row r="109" spans="1:17" x14ac:dyDescent="0.2">
      <c r="A109" s="11"/>
      <c r="B109" s="11"/>
      <c r="C109" s="11"/>
      <c r="D109" s="22"/>
      <c r="E109" s="14"/>
      <c r="F109" s="14"/>
      <c r="G109" s="14"/>
      <c r="H109" s="14"/>
      <c r="I109" s="14"/>
      <c r="J109" s="14"/>
      <c r="K109" s="14"/>
      <c r="L109" s="71"/>
      <c r="M109" s="13"/>
      <c r="N109" s="13"/>
      <c r="O109" s="13"/>
      <c r="P109" s="13"/>
      <c r="Q109" s="36"/>
    </row>
    <row r="110" spans="1:17" outlineLevel="1" x14ac:dyDescent="0.2">
      <c r="A110" s="11"/>
      <c r="B110" s="11"/>
      <c r="C110" s="11"/>
      <c r="D110" s="22" t="s">
        <v>13</v>
      </c>
      <c r="E110" s="14"/>
      <c r="F110" s="14"/>
      <c r="G110" s="14"/>
      <c r="H110" s="14"/>
      <c r="I110" s="14"/>
      <c r="J110" s="14"/>
      <c r="K110" s="14"/>
      <c r="L110" s="71"/>
      <c r="M110" s="13"/>
      <c r="N110" s="13"/>
      <c r="O110" s="13"/>
      <c r="P110" s="13"/>
      <c r="Q110" s="36"/>
    </row>
    <row r="111" spans="1:17" outlineLevel="1" x14ac:dyDescent="0.2">
      <c r="A111" s="11"/>
      <c r="B111" s="11"/>
      <c r="C111" s="11"/>
      <c r="D111" s="22" t="s">
        <v>90</v>
      </c>
      <c r="E111" s="14"/>
      <c r="F111" s="14"/>
      <c r="G111" s="46" t="e">
        <f t="shared" ref="G111:G113" si="165">(+F111/E111)-1</f>
        <v>#DIV/0!</v>
      </c>
      <c r="H111" s="14"/>
      <c r="I111" s="46" t="e">
        <f>+(H111/F111)-1</f>
        <v>#DIV/0!</v>
      </c>
      <c r="J111" s="14">
        <v>-4901</v>
      </c>
      <c r="K111" s="46" t="e">
        <f>+(J111/H111)-1</f>
        <v>#DIV/0!</v>
      </c>
      <c r="L111" s="69">
        <v>-14702</v>
      </c>
      <c r="M111" s="47">
        <f>+(L111/J111)-1</f>
        <v>1.9997959600081616</v>
      </c>
      <c r="N111" s="69">
        <v>-24504</v>
      </c>
      <c r="O111" s="47">
        <f t="shared" ref="O111:O113" si="166">+(N111/L111)-1</f>
        <v>0.66671201197116048</v>
      </c>
      <c r="P111" s="69">
        <v>-34305</v>
      </c>
      <c r="Q111" s="48">
        <f t="shared" ref="Q111:Q113" si="167">+(P111/N111)-1</f>
        <v>0.39997551420176292</v>
      </c>
    </row>
    <row r="112" spans="1:17" outlineLevel="1" x14ac:dyDescent="0.2">
      <c r="A112" s="11"/>
      <c r="B112" s="11"/>
      <c r="C112" s="11"/>
      <c r="D112" s="22" t="s">
        <v>94</v>
      </c>
      <c r="E112" s="14"/>
      <c r="F112" s="14"/>
      <c r="G112" s="46" t="e">
        <f t="shared" si="165"/>
        <v>#DIV/0!</v>
      </c>
      <c r="H112" s="14"/>
      <c r="I112" s="46" t="e">
        <f t="shared" ref="I112:I113" si="168">+(H112/F112)-1</f>
        <v>#DIV/0!</v>
      </c>
      <c r="J112" s="14">
        <v>-882</v>
      </c>
      <c r="K112" s="46" t="e">
        <f t="shared" ref="K112:K113" si="169">+(J112/H112)-1</f>
        <v>#DIV/0!</v>
      </c>
      <c r="L112" s="69">
        <v>-2646</v>
      </c>
      <c r="M112" s="47">
        <f t="shared" ref="M112:M113" si="170">+(L112/J112)-1</f>
        <v>2</v>
      </c>
      <c r="N112" s="69">
        <v>-4411</v>
      </c>
      <c r="O112" s="47">
        <f t="shared" si="166"/>
        <v>0.66704459561602425</v>
      </c>
      <c r="P112" s="69">
        <v>-6175</v>
      </c>
      <c r="Q112" s="48">
        <f t="shared" si="167"/>
        <v>0.39990931761505322</v>
      </c>
    </row>
    <row r="113" spans="1:17" outlineLevel="1" x14ac:dyDescent="0.2">
      <c r="A113" s="11"/>
      <c r="B113" s="11"/>
      <c r="C113" s="11"/>
      <c r="D113" s="22" t="s">
        <v>95</v>
      </c>
      <c r="E113" s="14"/>
      <c r="F113" s="14"/>
      <c r="G113" s="46" t="e">
        <f t="shared" si="165"/>
        <v>#DIV/0!</v>
      </c>
      <c r="H113" s="14"/>
      <c r="I113" s="46" t="e">
        <f t="shared" si="168"/>
        <v>#DIV/0!</v>
      </c>
      <c r="J113" s="14">
        <v>-186932</v>
      </c>
      <c r="K113" s="46" t="e">
        <f t="shared" si="169"/>
        <v>#DIV/0!</v>
      </c>
      <c r="L113" s="69">
        <v>-560795</v>
      </c>
      <c r="M113" s="47">
        <f t="shared" si="170"/>
        <v>1.9999946504611303</v>
      </c>
      <c r="N113" s="69">
        <v>-934658</v>
      </c>
      <c r="O113" s="47">
        <f t="shared" si="166"/>
        <v>0.66666607227239894</v>
      </c>
      <c r="P113" s="69">
        <v>-1308521</v>
      </c>
      <c r="Q113" s="48">
        <f t="shared" si="167"/>
        <v>0.39999978601798736</v>
      </c>
    </row>
    <row r="114" spans="1:17" x14ac:dyDescent="0.2">
      <c r="A114" s="11"/>
      <c r="B114" s="11"/>
      <c r="C114" s="11"/>
      <c r="D114" s="22"/>
      <c r="E114" s="14"/>
      <c r="F114" s="14"/>
      <c r="G114" s="14"/>
      <c r="H114" s="14"/>
      <c r="I114" s="14"/>
      <c r="J114" s="14"/>
      <c r="K114" s="14"/>
      <c r="L114" s="71"/>
      <c r="M114" s="13"/>
      <c r="N114" s="13"/>
      <c r="O114" s="13"/>
      <c r="P114" s="13"/>
      <c r="Q114" s="36"/>
    </row>
    <row r="115" spans="1:17" x14ac:dyDescent="0.2">
      <c r="A115" s="15"/>
      <c r="B115" s="15"/>
      <c r="C115" s="15"/>
      <c r="D115" s="28" t="s">
        <v>14</v>
      </c>
      <c r="E115" s="16">
        <f>SUM(E111:E114)</f>
        <v>0</v>
      </c>
      <c r="F115" s="16">
        <f t="shared" ref="F115:H115" si="171">SUM(F111:F114)</f>
        <v>0</v>
      </c>
      <c r="G115" s="49" t="e">
        <f t="shared" ref="G115" si="172">(+F115/E115)-1</f>
        <v>#DIV/0!</v>
      </c>
      <c r="H115" s="16">
        <f t="shared" si="171"/>
        <v>0</v>
      </c>
      <c r="I115" s="49" t="e">
        <f t="shared" ref="I115" si="173">+(H115/F115)-1</f>
        <v>#DIV/0!</v>
      </c>
      <c r="J115" s="16">
        <f t="shared" ref="J115" si="174">SUM(J111:J114)</f>
        <v>-192715</v>
      </c>
      <c r="K115" s="49" t="e">
        <f t="shared" ref="K115" si="175">+(J115/H115)-1</f>
        <v>#DIV/0!</v>
      </c>
      <c r="L115" s="42">
        <f t="shared" ref="L115" si="176">SUM(L111:L114)</f>
        <v>-578143</v>
      </c>
      <c r="M115" s="50">
        <f t="shared" ref="M115" si="177">+(L115/J115)-1</f>
        <v>1.999989621980645</v>
      </c>
      <c r="N115" s="42">
        <f t="shared" ref="N115" si="178">SUM(N111:N114)</f>
        <v>-963573</v>
      </c>
      <c r="O115" s="50">
        <f t="shared" ref="O115" si="179">+(N115/L115)-1</f>
        <v>0.66666897290116811</v>
      </c>
      <c r="P115" s="42">
        <f t="shared" ref="P115" si="180">SUM(P111:P114)</f>
        <v>-1349001</v>
      </c>
      <c r="Q115" s="51">
        <f t="shared" ref="Q115" si="181">+(P115/N115)-1</f>
        <v>0.39999875463509249</v>
      </c>
    </row>
    <row r="116" spans="1:17" ht="19.5" customHeight="1" x14ac:dyDescent="0.2">
      <c r="A116" s="11"/>
      <c r="B116" s="11"/>
      <c r="C116" s="11"/>
      <c r="D116" s="22"/>
      <c r="E116" s="14"/>
      <c r="F116" s="14"/>
      <c r="G116" s="14"/>
      <c r="H116" s="14"/>
      <c r="I116" s="14"/>
      <c r="J116" s="14"/>
      <c r="K116" s="14"/>
      <c r="L116" s="71"/>
      <c r="M116" s="13"/>
      <c r="N116" s="13"/>
      <c r="O116" s="13"/>
      <c r="P116" s="13"/>
      <c r="Q116" s="36"/>
    </row>
    <row r="117" spans="1:17" x14ac:dyDescent="0.2">
      <c r="A117" s="15"/>
      <c r="B117" s="15"/>
      <c r="C117" s="15"/>
      <c r="D117" s="28" t="s">
        <v>15</v>
      </c>
      <c r="E117" s="16">
        <f>E108+E115</f>
        <v>0</v>
      </c>
      <c r="F117" s="16">
        <f t="shared" ref="F117:H117" si="182">F108+F115</f>
        <v>0</v>
      </c>
      <c r="G117" s="49" t="e">
        <f t="shared" ref="G117" si="183">(+F117/E117)-1</f>
        <v>#DIV/0!</v>
      </c>
      <c r="H117" s="16">
        <f t="shared" si="182"/>
        <v>0</v>
      </c>
      <c r="I117" s="49" t="e">
        <f t="shared" ref="I117" si="184">+(H117/F117)-1</f>
        <v>#DIV/0!</v>
      </c>
      <c r="J117" s="16">
        <f>J108+J115</f>
        <v>1841265</v>
      </c>
      <c r="K117" s="49" t="e">
        <f t="shared" ref="K117" si="185">+(J117/H117)-1</f>
        <v>#DIV/0!</v>
      </c>
      <c r="L117" s="42">
        <f>L108+L115</f>
        <v>1455837</v>
      </c>
      <c r="M117" s="50">
        <f t="shared" ref="M117" si="186">+(L117/J117)-1</f>
        <v>-0.20932782624988799</v>
      </c>
      <c r="N117" s="42">
        <f>N108+N115</f>
        <v>1070407</v>
      </c>
      <c r="O117" s="50">
        <f t="shared" ref="O117" si="187">+(N117/L117)-1</f>
        <v>-0.26474804528254192</v>
      </c>
      <c r="P117" s="42">
        <f>P108+P115</f>
        <v>684979</v>
      </c>
      <c r="Q117" s="51">
        <f t="shared" ref="Q117" si="188">+(P117/N117)-1</f>
        <v>-0.36007612057843419</v>
      </c>
    </row>
    <row r="118" spans="1:17" x14ac:dyDescent="0.2">
      <c r="A118" s="11"/>
      <c r="B118" s="11"/>
      <c r="C118" s="11"/>
      <c r="D118" s="22"/>
      <c r="E118" s="14"/>
      <c r="F118" s="14"/>
      <c r="G118" s="14"/>
      <c r="H118" s="14"/>
      <c r="I118" s="14"/>
      <c r="J118" s="14"/>
      <c r="K118" s="14"/>
      <c r="L118" s="71"/>
      <c r="M118" s="13"/>
      <c r="N118" s="13"/>
      <c r="O118" s="13"/>
      <c r="P118" s="13"/>
      <c r="Q118" s="36"/>
    </row>
    <row r="119" spans="1:17" x14ac:dyDescent="0.2">
      <c r="A119" s="11"/>
      <c r="B119" s="11"/>
      <c r="C119" s="11"/>
      <c r="D119" s="22" t="s">
        <v>96</v>
      </c>
      <c r="E119" s="14"/>
      <c r="F119" s="14"/>
      <c r="G119" s="46" t="e">
        <f t="shared" ref="G119" si="189">(+F119/E119)-1</f>
        <v>#DIV/0!</v>
      </c>
      <c r="H119" s="14"/>
      <c r="I119" s="46" t="e">
        <f>+(H119/F119)-1</f>
        <v>#DIV/0!</v>
      </c>
      <c r="J119" s="14"/>
      <c r="K119" s="46" t="e">
        <f>+(J119/H119)-1</f>
        <v>#DIV/0!</v>
      </c>
      <c r="L119" s="69"/>
      <c r="M119" s="47" t="e">
        <f>+(L119/J119)-1</f>
        <v>#DIV/0!</v>
      </c>
      <c r="N119" s="20"/>
      <c r="O119" s="47" t="e">
        <f>+(N119/L119)-1</f>
        <v>#DIV/0!</v>
      </c>
      <c r="P119" s="20"/>
      <c r="Q119" s="48" t="e">
        <f>+(P119/N119)-1</f>
        <v>#DIV/0!</v>
      </c>
    </row>
    <row r="120" spans="1:17" x14ac:dyDescent="0.2">
      <c r="A120" s="11"/>
      <c r="B120" s="11"/>
      <c r="C120" s="11"/>
      <c r="D120" s="22"/>
      <c r="E120" s="14"/>
      <c r="F120" s="14"/>
      <c r="G120" s="14"/>
      <c r="H120" s="14"/>
      <c r="I120" s="14"/>
      <c r="J120" s="14"/>
      <c r="K120" s="14"/>
      <c r="L120" s="71"/>
      <c r="M120" s="13"/>
      <c r="N120" s="13"/>
      <c r="O120" s="13"/>
      <c r="P120" s="13"/>
      <c r="Q120" s="36"/>
    </row>
    <row r="121" spans="1:17" s="5" customFormat="1" ht="13.5" thickBot="1" x14ac:dyDescent="0.25">
      <c r="A121" s="18"/>
      <c r="B121" s="18"/>
      <c r="C121" s="18"/>
      <c r="D121" s="29" t="s">
        <v>16</v>
      </c>
      <c r="E121" s="19">
        <f>E93+E100+E117+E119</f>
        <v>0</v>
      </c>
      <c r="F121" s="19">
        <f t="shared" ref="F121:H121" si="190">F93+F100+F117+F119</f>
        <v>0</v>
      </c>
      <c r="G121" s="52" t="e">
        <f t="shared" ref="G121" si="191">(+F121/E121)-1</f>
        <v>#DIV/0!</v>
      </c>
      <c r="H121" s="19">
        <f t="shared" si="190"/>
        <v>0</v>
      </c>
      <c r="I121" s="52" t="e">
        <f t="shared" ref="I121" si="192">+(H121/F121)-1</f>
        <v>#DIV/0!</v>
      </c>
      <c r="J121" s="19">
        <f t="shared" ref="J121" si="193">J93+J100+J117+J119</f>
        <v>-414275</v>
      </c>
      <c r="K121" s="52" t="e">
        <f t="shared" ref="K121" si="194">+(J121/H121)-1</f>
        <v>#DIV/0!</v>
      </c>
      <c r="L121" s="19">
        <f t="shared" ref="L121" si="195">L93+L100+L117+L119</f>
        <v>-867332</v>
      </c>
      <c r="M121" s="52">
        <f t="shared" ref="M121" si="196">+(L121/J121)-1</f>
        <v>1.0936141451934103</v>
      </c>
      <c r="N121" s="19">
        <f t="shared" ref="N121" si="197">N93+N100+N117+N119</f>
        <v>-1442318</v>
      </c>
      <c r="O121" s="52">
        <f t="shared" ref="O121" si="198">+(N121/L121)-1</f>
        <v>0.66293645339962093</v>
      </c>
      <c r="P121" s="19">
        <f t="shared" ref="P121" si="199">P93+P100+P117+P119</f>
        <v>-2017302</v>
      </c>
      <c r="Q121" s="53">
        <f t="shared" ref="Q121" si="200">+(P121/N121)-1</f>
        <v>0.39865272429519694</v>
      </c>
    </row>
    <row r="122" spans="1:17" ht="13.5" thickTop="1" x14ac:dyDescent="0.2">
      <c r="A122" s="11"/>
      <c r="B122" s="11"/>
      <c r="C122" s="11"/>
      <c r="D122" s="22"/>
      <c r="E122" s="14"/>
      <c r="F122" s="14"/>
      <c r="G122" s="14"/>
      <c r="H122" s="14"/>
      <c r="I122" s="14"/>
      <c r="J122" s="14"/>
      <c r="K122" s="14"/>
      <c r="L122" s="13"/>
      <c r="M122" s="13"/>
      <c r="N122" s="14"/>
      <c r="O122" s="13"/>
      <c r="P122" s="13"/>
      <c r="Q122" s="36"/>
    </row>
    <row r="123" spans="1:17" x14ac:dyDescent="0.2">
      <c r="A123" s="11"/>
      <c r="B123" s="11"/>
      <c r="C123" s="11"/>
      <c r="D123" s="22"/>
      <c r="E123" s="14"/>
      <c r="F123" s="14"/>
      <c r="G123" s="14"/>
      <c r="H123" s="14"/>
      <c r="I123" s="14"/>
      <c r="J123" s="14"/>
      <c r="K123" s="14"/>
      <c r="L123" s="13"/>
      <c r="M123" s="13"/>
      <c r="N123" s="14"/>
      <c r="O123" s="13"/>
      <c r="P123" s="13"/>
      <c r="Q123" s="36"/>
    </row>
    <row r="124" spans="1:17" x14ac:dyDescent="0.2">
      <c r="A124" s="11"/>
      <c r="B124" s="11"/>
      <c r="C124" s="11"/>
      <c r="D124" s="22" t="s">
        <v>17</v>
      </c>
      <c r="E124" s="14"/>
      <c r="F124" s="14"/>
      <c r="G124" s="14"/>
      <c r="H124" s="14"/>
      <c r="I124" s="14"/>
      <c r="J124" s="14"/>
      <c r="K124" s="14"/>
      <c r="L124" s="13"/>
      <c r="M124" s="13"/>
      <c r="N124" s="13"/>
      <c r="O124" s="13"/>
      <c r="P124" s="13"/>
      <c r="Q124" s="36"/>
    </row>
    <row r="125" spans="1:17" x14ac:dyDescent="0.2">
      <c r="A125" s="11"/>
      <c r="B125" s="11"/>
      <c r="C125" s="11"/>
      <c r="D125" s="22"/>
      <c r="E125" s="14"/>
      <c r="F125" s="14"/>
      <c r="G125" s="14"/>
      <c r="H125" s="14"/>
      <c r="I125" s="14"/>
      <c r="J125" s="14"/>
      <c r="K125" s="14"/>
      <c r="L125" s="13"/>
      <c r="M125" s="13"/>
      <c r="N125" s="13"/>
      <c r="O125" s="13"/>
      <c r="P125" s="13"/>
      <c r="Q125" s="36"/>
    </row>
    <row r="126" spans="1:17" x14ac:dyDescent="0.2">
      <c r="A126" s="11"/>
      <c r="B126" s="11"/>
      <c r="C126" s="11"/>
      <c r="D126" s="22" t="s">
        <v>19</v>
      </c>
      <c r="E126" s="14"/>
      <c r="F126" s="14"/>
      <c r="G126" s="14"/>
      <c r="H126" s="14"/>
      <c r="I126" s="14"/>
      <c r="J126" s="14"/>
      <c r="K126" s="14"/>
      <c r="L126" s="13"/>
      <c r="M126" s="13"/>
      <c r="N126" s="13"/>
      <c r="O126" s="13"/>
      <c r="P126" s="13"/>
      <c r="Q126" s="36"/>
    </row>
    <row r="127" spans="1:17" x14ac:dyDescent="0.2">
      <c r="A127" s="11"/>
      <c r="B127" s="11"/>
      <c r="C127" s="11"/>
      <c r="D127" s="22" t="s">
        <v>97</v>
      </c>
      <c r="E127" s="14"/>
      <c r="F127" s="14"/>
      <c r="G127" s="46" t="e">
        <f t="shared" ref="G127:G131" si="201">(+F127/E127)-1</f>
        <v>#DIV/0!</v>
      </c>
      <c r="H127" s="14"/>
      <c r="I127" s="46" t="e">
        <f t="shared" ref="I127:I131" si="202">+(H127/F127)-1</f>
        <v>#DIV/0!</v>
      </c>
      <c r="J127" s="14"/>
      <c r="K127" s="46" t="e">
        <f t="shared" ref="K127:K131" si="203">+(J127/H127)-1</f>
        <v>#DIV/0!</v>
      </c>
      <c r="L127" s="20"/>
      <c r="M127" s="47" t="e">
        <f t="shared" ref="M127:M131" si="204">+(L127/H127)-1</f>
        <v>#DIV/0!</v>
      </c>
      <c r="N127" s="20"/>
      <c r="O127" s="47" t="e">
        <f t="shared" ref="O127:O131" si="205">+(N127/L127)-1</f>
        <v>#DIV/0!</v>
      </c>
      <c r="P127" s="20"/>
      <c r="Q127" s="48" t="e">
        <f t="shared" ref="Q127:Q131" si="206">+(P127/N127)-1</f>
        <v>#DIV/0!</v>
      </c>
    </row>
    <row r="128" spans="1:17" x14ac:dyDescent="0.2">
      <c r="A128" s="11"/>
      <c r="B128" s="11"/>
      <c r="C128" s="11"/>
      <c r="D128" s="22" t="s">
        <v>98</v>
      </c>
      <c r="E128" s="14"/>
      <c r="F128" s="14"/>
      <c r="G128" s="46" t="e">
        <f t="shared" si="201"/>
        <v>#DIV/0!</v>
      </c>
      <c r="H128" s="14"/>
      <c r="I128" s="46" t="e">
        <f t="shared" si="202"/>
        <v>#DIV/0!</v>
      </c>
      <c r="J128" s="14"/>
      <c r="K128" s="46" t="e">
        <f t="shared" si="203"/>
        <v>#DIV/0!</v>
      </c>
      <c r="L128" s="20"/>
      <c r="M128" s="47" t="e">
        <f t="shared" si="204"/>
        <v>#DIV/0!</v>
      </c>
      <c r="N128" s="20"/>
      <c r="O128" s="47" t="e">
        <f t="shared" si="205"/>
        <v>#DIV/0!</v>
      </c>
      <c r="P128" s="20"/>
      <c r="Q128" s="48" t="e">
        <f t="shared" si="206"/>
        <v>#DIV/0!</v>
      </c>
    </row>
    <row r="129" spans="1:17" x14ac:dyDescent="0.2">
      <c r="A129" s="11"/>
      <c r="B129" s="11"/>
      <c r="C129" s="11"/>
      <c r="D129" s="22" t="s">
        <v>99</v>
      </c>
      <c r="E129" s="14"/>
      <c r="F129" s="14"/>
      <c r="G129" s="46" t="e">
        <f t="shared" si="201"/>
        <v>#DIV/0!</v>
      </c>
      <c r="H129" s="14"/>
      <c r="I129" s="46" t="e">
        <f t="shared" si="202"/>
        <v>#DIV/0!</v>
      </c>
      <c r="J129" s="14"/>
      <c r="K129" s="46" t="e">
        <f t="shared" si="203"/>
        <v>#DIV/0!</v>
      </c>
      <c r="L129" s="20"/>
      <c r="M129" s="47" t="e">
        <f t="shared" si="204"/>
        <v>#DIV/0!</v>
      </c>
      <c r="N129" s="20"/>
      <c r="O129" s="47" t="e">
        <f t="shared" si="205"/>
        <v>#DIV/0!</v>
      </c>
      <c r="P129" s="20"/>
      <c r="Q129" s="48" t="e">
        <f t="shared" si="206"/>
        <v>#DIV/0!</v>
      </c>
    </row>
    <row r="130" spans="1:17" x14ac:dyDescent="0.2">
      <c r="A130" s="11"/>
      <c r="B130" s="11"/>
      <c r="C130" s="11"/>
      <c r="D130" s="22" t="s">
        <v>100</v>
      </c>
      <c r="E130" s="14"/>
      <c r="F130" s="14"/>
      <c r="G130" s="46" t="e">
        <f t="shared" si="201"/>
        <v>#DIV/0!</v>
      </c>
      <c r="H130" s="14"/>
      <c r="I130" s="46" t="e">
        <f t="shared" si="202"/>
        <v>#DIV/0!</v>
      </c>
      <c r="J130" s="14"/>
      <c r="K130" s="46" t="e">
        <f t="shared" si="203"/>
        <v>#DIV/0!</v>
      </c>
      <c r="L130" s="20"/>
      <c r="M130" s="47" t="e">
        <f t="shared" si="204"/>
        <v>#DIV/0!</v>
      </c>
      <c r="N130" s="20"/>
      <c r="O130" s="47" t="e">
        <f t="shared" si="205"/>
        <v>#DIV/0!</v>
      </c>
      <c r="P130" s="20"/>
      <c r="Q130" s="48" t="e">
        <f t="shared" si="206"/>
        <v>#DIV/0!</v>
      </c>
    </row>
    <row r="131" spans="1:17" x14ac:dyDescent="0.2">
      <c r="A131" s="11"/>
      <c r="B131" s="11"/>
      <c r="C131" s="11"/>
      <c r="D131" s="22" t="s">
        <v>101</v>
      </c>
      <c r="E131" s="14"/>
      <c r="F131" s="14"/>
      <c r="G131" s="46" t="e">
        <f t="shared" si="201"/>
        <v>#DIV/0!</v>
      </c>
      <c r="H131" s="14"/>
      <c r="I131" s="46" t="e">
        <f t="shared" si="202"/>
        <v>#DIV/0!</v>
      </c>
      <c r="J131" s="14"/>
      <c r="K131" s="46" t="e">
        <f t="shared" si="203"/>
        <v>#DIV/0!</v>
      </c>
      <c r="L131" s="20"/>
      <c r="M131" s="47" t="e">
        <f t="shared" si="204"/>
        <v>#DIV/0!</v>
      </c>
      <c r="N131" s="20"/>
      <c r="O131" s="47" t="e">
        <f t="shared" si="205"/>
        <v>#DIV/0!</v>
      </c>
      <c r="P131" s="20"/>
      <c r="Q131" s="48" t="e">
        <f t="shared" si="206"/>
        <v>#DIV/0!</v>
      </c>
    </row>
    <row r="132" spans="1:17" x14ac:dyDescent="0.2">
      <c r="A132" s="11"/>
      <c r="B132" s="11"/>
      <c r="C132" s="11"/>
      <c r="D132" s="22"/>
      <c r="E132" s="14"/>
      <c r="F132" s="14"/>
      <c r="G132" s="14"/>
      <c r="H132" s="14"/>
      <c r="I132" s="14"/>
      <c r="J132" s="14"/>
      <c r="K132" s="14"/>
      <c r="L132" s="13"/>
      <c r="M132" s="13"/>
      <c r="N132" s="13"/>
      <c r="O132" s="13"/>
      <c r="P132" s="13"/>
      <c r="Q132" s="36"/>
    </row>
    <row r="133" spans="1:17" x14ac:dyDescent="0.2">
      <c r="A133" s="15"/>
      <c r="B133" s="15"/>
      <c r="C133" s="15"/>
      <c r="D133" s="28" t="s">
        <v>21</v>
      </c>
      <c r="E133" s="16">
        <f>SUM(E127:E132)</f>
        <v>0</v>
      </c>
      <c r="F133" s="16">
        <f t="shared" ref="F133:H133" si="207">SUM(F127:F132)</f>
        <v>0</v>
      </c>
      <c r="G133" s="49" t="e">
        <f t="shared" ref="G133" si="208">(+F133/E133)-1</f>
        <v>#DIV/0!</v>
      </c>
      <c r="H133" s="16">
        <f t="shared" si="207"/>
        <v>0</v>
      </c>
      <c r="I133" s="49" t="e">
        <f t="shared" ref="I133" si="209">+(H133/F133)-1</f>
        <v>#DIV/0!</v>
      </c>
      <c r="J133" s="16">
        <f t="shared" ref="J133:L133" si="210">SUM(J127:J132)</f>
        <v>0</v>
      </c>
      <c r="K133" s="49" t="e">
        <f t="shared" ref="K133" si="211">+(J133/H133)-1</f>
        <v>#DIV/0!</v>
      </c>
      <c r="L133" s="42">
        <f t="shared" si="210"/>
        <v>0</v>
      </c>
      <c r="M133" s="50" t="e">
        <f t="shared" ref="M133" si="212">+(L133/H133)-1</f>
        <v>#DIV/0!</v>
      </c>
      <c r="N133" s="42">
        <f t="shared" ref="N133" si="213">SUM(N127:N132)</f>
        <v>0</v>
      </c>
      <c r="O133" s="50" t="e">
        <f t="shared" ref="O133" si="214">+(N133/L133)-1</f>
        <v>#DIV/0!</v>
      </c>
      <c r="P133" s="42">
        <f t="shared" ref="P133" si="215">SUM(P127:P132)</f>
        <v>0</v>
      </c>
      <c r="Q133" s="51" t="e">
        <f t="shared" ref="Q133" si="216">+(P133/N133)-1</f>
        <v>#DIV/0!</v>
      </c>
    </row>
    <row r="134" spans="1:17" x14ac:dyDescent="0.2">
      <c r="A134" s="11"/>
      <c r="B134" s="11"/>
      <c r="C134" s="11"/>
      <c r="D134" s="22"/>
      <c r="E134" s="14"/>
      <c r="F134" s="14"/>
      <c r="G134" s="14"/>
      <c r="H134" s="14"/>
      <c r="I134" s="14"/>
      <c r="J134" s="14"/>
      <c r="K134" s="14"/>
      <c r="L134" s="13"/>
      <c r="M134" s="13"/>
      <c r="N134" s="13"/>
      <c r="O134" s="13"/>
      <c r="P134" s="13"/>
      <c r="Q134" s="36"/>
    </row>
    <row r="135" spans="1:17" x14ac:dyDescent="0.2">
      <c r="A135" s="11"/>
      <c r="B135" s="11"/>
      <c r="C135" s="11"/>
      <c r="D135" s="22" t="s">
        <v>20</v>
      </c>
      <c r="E135" s="14"/>
      <c r="F135" s="14"/>
      <c r="G135" s="14"/>
      <c r="H135" s="14"/>
      <c r="I135" s="14"/>
      <c r="J135" s="14"/>
      <c r="K135" s="14"/>
      <c r="L135" s="13"/>
      <c r="M135" s="13"/>
      <c r="N135" s="13"/>
      <c r="O135" s="13"/>
      <c r="P135" s="13"/>
      <c r="Q135" s="36"/>
    </row>
    <row r="136" spans="1:17" x14ac:dyDescent="0.2">
      <c r="A136" s="11"/>
      <c r="B136" s="11"/>
      <c r="C136" s="11"/>
      <c r="D136" s="22" t="s">
        <v>102</v>
      </c>
      <c r="E136" s="14"/>
      <c r="F136" s="14"/>
      <c r="G136" s="46" t="e">
        <f t="shared" ref="G136:G138" si="217">(+F136/E136)-1</f>
        <v>#DIV/0!</v>
      </c>
      <c r="H136" s="14"/>
      <c r="I136" s="46" t="e">
        <f t="shared" ref="I136:I138" si="218">+(H136/F136)-1</f>
        <v>#DIV/0!</v>
      </c>
      <c r="J136" s="14"/>
      <c r="K136" s="46" t="e">
        <f t="shared" ref="K136:K138" si="219">+(J136/H136)-1</f>
        <v>#DIV/0!</v>
      </c>
      <c r="L136" s="20"/>
      <c r="M136" s="47" t="e">
        <f t="shared" ref="M136:M138" si="220">+(L136/H136)-1</f>
        <v>#DIV/0!</v>
      </c>
      <c r="N136" s="20"/>
      <c r="O136" s="47" t="e">
        <f t="shared" ref="O136:O138" si="221">+(N136/L136)-1</f>
        <v>#DIV/0!</v>
      </c>
      <c r="P136" s="20"/>
      <c r="Q136" s="48" t="e">
        <f t="shared" ref="Q136:Q138" si="222">+(P136/N136)-1</f>
        <v>#DIV/0!</v>
      </c>
    </row>
    <row r="137" spans="1:17" x14ac:dyDescent="0.2">
      <c r="A137" s="11"/>
      <c r="B137" s="11"/>
      <c r="C137" s="11"/>
      <c r="D137" s="22" t="s">
        <v>103</v>
      </c>
      <c r="E137" s="14"/>
      <c r="F137" s="14"/>
      <c r="G137" s="46" t="e">
        <f t="shared" si="217"/>
        <v>#DIV/0!</v>
      </c>
      <c r="H137" s="14"/>
      <c r="I137" s="46" t="e">
        <f t="shared" si="218"/>
        <v>#DIV/0!</v>
      </c>
      <c r="J137" s="14"/>
      <c r="K137" s="46" t="e">
        <f t="shared" si="219"/>
        <v>#DIV/0!</v>
      </c>
      <c r="L137" s="20"/>
      <c r="M137" s="47" t="e">
        <f t="shared" si="220"/>
        <v>#DIV/0!</v>
      </c>
      <c r="N137" s="20"/>
      <c r="O137" s="47" t="e">
        <f t="shared" si="221"/>
        <v>#DIV/0!</v>
      </c>
      <c r="P137" s="20"/>
      <c r="Q137" s="48" t="e">
        <f t="shared" si="222"/>
        <v>#DIV/0!</v>
      </c>
    </row>
    <row r="138" spans="1:17" x14ac:dyDescent="0.2">
      <c r="A138" s="11"/>
      <c r="B138" s="11"/>
      <c r="C138" s="11"/>
      <c r="D138" s="22" t="s">
        <v>104</v>
      </c>
      <c r="E138" s="14"/>
      <c r="F138" s="14"/>
      <c r="G138" s="46" t="e">
        <f t="shared" si="217"/>
        <v>#DIV/0!</v>
      </c>
      <c r="H138" s="14"/>
      <c r="I138" s="46" t="e">
        <f t="shared" si="218"/>
        <v>#DIV/0!</v>
      </c>
      <c r="J138" s="14"/>
      <c r="K138" s="46" t="e">
        <f t="shared" si="219"/>
        <v>#DIV/0!</v>
      </c>
      <c r="L138" s="20"/>
      <c r="M138" s="47" t="e">
        <f t="shared" si="220"/>
        <v>#DIV/0!</v>
      </c>
      <c r="N138" s="20"/>
      <c r="O138" s="47" t="e">
        <f t="shared" si="221"/>
        <v>#DIV/0!</v>
      </c>
      <c r="P138" s="20"/>
      <c r="Q138" s="48" t="e">
        <f t="shared" si="222"/>
        <v>#DIV/0!</v>
      </c>
    </row>
    <row r="139" spans="1:17" x14ac:dyDescent="0.2">
      <c r="A139" s="11"/>
      <c r="B139" s="11"/>
      <c r="C139" s="11"/>
      <c r="D139" s="22"/>
      <c r="E139" s="14"/>
      <c r="F139" s="14"/>
      <c r="G139" s="14"/>
      <c r="H139" s="14"/>
      <c r="I139" s="14"/>
      <c r="J139" s="14"/>
      <c r="K139" s="14"/>
      <c r="L139" s="13"/>
      <c r="M139" s="13"/>
      <c r="N139" s="13"/>
      <c r="O139" s="13"/>
      <c r="P139" s="13"/>
      <c r="Q139" s="36"/>
    </row>
    <row r="140" spans="1:17" x14ac:dyDescent="0.2">
      <c r="A140" s="15"/>
      <c r="B140" s="15"/>
      <c r="C140" s="15"/>
      <c r="D140" s="28" t="s">
        <v>22</v>
      </c>
      <c r="E140" s="16">
        <f>SUM(E136:E139)</f>
        <v>0</v>
      </c>
      <c r="F140" s="16">
        <f t="shared" ref="F140:H140" si="223">SUM(F136:F139)</f>
        <v>0</v>
      </c>
      <c r="G140" s="49" t="e">
        <f t="shared" ref="G140" si="224">(+F140/E140)-1</f>
        <v>#DIV/0!</v>
      </c>
      <c r="H140" s="16">
        <f t="shared" si="223"/>
        <v>0</v>
      </c>
      <c r="I140" s="49" t="e">
        <f t="shared" ref="I140" si="225">+(H140/F140)-1</f>
        <v>#DIV/0!</v>
      </c>
      <c r="J140" s="16">
        <f t="shared" ref="J140:L140" si="226">SUM(J136:J139)</f>
        <v>0</v>
      </c>
      <c r="K140" s="49" t="e">
        <f t="shared" ref="K140" si="227">+(J140/H140)-1</f>
        <v>#DIV/0!</v>
      </c>
      <c r="L140" s="42">
        <f t="shared" si="226"/>
        <v>0</v>
      </c>
      <c r="M140" s="50" t="e">
        <f t="shared" ref="M140" si="228">+(L140/H140)-1</f>
        <v>#DIV/0!</v>
      </c>
      <c r="N140" s="42">
        <f t="shared" ref="N140" si="229">SUM(N136:N139)</f>
        <v>0</v>
      </c>
      <c r="O140" s="50" t="e">
        <f t="shared" ref="O140" si="230">+(N140/L140)-1</f>
        <v>#DIV/0!</v>
      </c>
      <c r="P140" s="42">
        <f t="shared" ref="P140" si="231">SUM(P136:P139)</f>
        <v>0</v>
      </c>
      <c r="Q140" s="51" t="e">
        <f t="shared" ref="Q140" si="232">+(P140/N140)-1</f>
        <v>#DIV/0!</v>
      </c>
    </row>
    <row r="141" spans="1:17" x14ac:dyDescent="0.2">
      <c r="A141" s="11"/>
      <c r="B141" s="11"/>
      <c r="C141" s="11"/>
      <c r="D141" s="22"/>
      <c r="E141" s="14"/>
      <c r="F141" s="14"/>
      <c r="G141" s="14"/>
      <c r="H141" s="14"/>
      <c r="I141" s="14"/>
      <c r="J141" s="14"/>
      <c r="K141" s="14"/>
      <c r="L141" s="13"/>
      <c r="M141" s="13"/>
      <c r="N141" s="13"/>
      <c r="O141" s="13"/>
      <c r="P141" s="13"/>
      <c r="Q141" s="36"/>
    </row>
    <row r="142" spans="1:17" x14ac:dyDescent="0.2">
      <c r="A142" s="11"/>
      <c r="B142" s="11"/>
      <c r="C142" s="11"/>
      <c r="D142" s="22" t="s">
        <v>105</v>
      </c>
      <c r="E142" s="14"/>
      <c r="F142" s="14"/>
      <c r="G142" s="46" t="e">
        <f t="shared" ref="G142" si="233">(+F142/E142)-1</f>
        <v>#DIV/0!</v>
      </c>
      <c r="H142" s="14"/>
      <c r="I142" s="46" t="e">
        <f>+(H142/F142)-1</f>
        <v>#DIV/0!</v>
      </c>
      <c r="J142" s="14"/>
      <c r="K142" s="46" t="e">
        <f>+(J142/H142)-1</f>
        <v>#DIV/0!</v>
      </c>
      <c r="L142" s="20"/>
      <c r="M142" s="47" t="e">
        <f>+(L142/H142)-1</f>
        <v>#DIV/0!</v>
      </c>
      <c r="N142" s="20"/>
      <c r="O142" s="47" t="e">
        <f>+(N142/L142)-1</f>
        <v>#DIV/0!</v>
      </c>
      <c r="P142" s="20"/>
      <c r="Q142" s="48" t="e">
        <f>+(P142/N142)-1</f>
        <v>#DIV/0!</v>
      </c>
    </row>
    <row r="143" spans="1:17" x14ac:dyDescent="0.2">
      <c r="A143" s="11"/>
      <c r="B143" s="11"/>
      <c r="C143" s="11"/>
      <c r="D143" s="22"/>
      <c r="E143" s="14"/>
      <c r="F143" s="14"/>
      <c r="G143" s="14"/>
      <c r="H143" s="14"/>
      <c r="I143" s="14"/>
      <c r="J143" s="14"/>
      <c r="K143" s="14"/>
      <c r="L143" s="13"/>
      <c r="M143" s="13"/>
      <c r="N143" s="13"/>
      <c r="O143" s="13"/>
      <c r="P143" s="13"/>
      <c r="Q143" s="36"/>
    </row>
    <row r="144" spans="1:17" s="5" customFormat="1" ht="13.5" thickBot="1" x14ac:dyDescent="0.25">
      <c r="A144" s="18"/>
      <c r="B144" s="18"/>
      <c r="C144" s="18"/>
      <c r="D144" s="29" t="s">
        <v>23</v>
      </c>
      <c r="E144" s="19">
        <f>E133+E140+E142</f>
        <v>0</v>
      </c>
      <c r="F144" s="19">
        <f t="shared" ref="F144:H144" si="234">F133+F140+F142</f>
        <v>0</v>
      </c>
      <c r="G144" s="52" t="e">
        <f t="shared" ref="G144" si="235">(+F144/E144)-1</f>
        <v>#DIV/0!</v>
      </c>
      <c r="H144" s="19">
        <f t="shared" si="234"/>
        <v>0</v>
      </c>
      <c r="I144" s="52" t="e">
        <f t="shared" ref="I144" si="236">+(H144/F144)-1</f>
        <v>#DIV/0!</v>
      </c>
      <c r="J144" s="19">
        <f t="shared" ref="J144:L144" si="237">J133+J140+J142</f>
        <v>0</v>
      </c>
      <c r="K144" s="52" t="e">
        <f t="shared" ref="K144" si="238">+(J144/H144)-1</f>
        <v>#DIV/0!</v>
      </c>
      <c r="L144" s="19">
        <f t="shared" si="237"/>
        <v>0</v>
      </c>
      <c r="M144" s="52" t="e">
        <f t="shared" ref="M144" si="239">+(L144/H144)-1</f>
        <v>#DIV/0!</v>
      </c>
      <c r="N144" s="19">
        <f t="shared" ref="N144" si="240">N133+N140+N142</f>
        <v>0</v>
      </c>
      <c r="O144" s="52" t="e">
        <f t="shared" ref="O144" si="241">+(N144/L144)-1</f>
        <v>#DIV/0!</v>
      </c>
      <c r="P144" s="19">
        <f t="shared" ref="P144" si="242">P133+P140+P142</f>
        <v>0</v>
      </c>
      <c r="Q144" s="53" t="e">
        <f t="shared" ref="Q144" si="243">+(P144/N144)-1</f>
        <v>#DIV/0!</v>
      </c>
    </row>
    <row r="145" spans="1:17" ht="13.5" thickTop="1" x14ac:dyDescent="0.2">
      <c r="A145" s="11"/>
      <c r="B145" s="11"/>
      <c r="C145" s="11"/>
      <c r="D145" s="22"/>
      <c r="E145" s="14"/>
      <c r="F145" s="14"/>
      <c r="G145" s="14"/>
      <c r="H145" s="14"/>
      <c r="I145" s="14"/>
      <c r="J145" s="14"/>
      <c r="K145" s="14"/>
      <c r="L145" s="14"/>
      <c r="M145" s="13"/>
      <c r="N145" s="14"/>
      <c r="O145" s="13"/>
      <c r="P145" s="14"/>
      <c r="Q145" s="36"/>
    </row>
    <row r="146" spans="1:17" x14ac:dyDescent="0.2">
      <c r="A146" s="11"/>
      <c r="B146" s="11"/>
      <c r="C146" s="11"/>
      <c r="D146" s="22" t="s">
        <v>106</v>
      </c>
      <c r="E146" s="14"/>
      <c r="F146" s="14"/>
      <c r="G146" s="46" t="e">
        <f t="shared" ref="G146" si="244">(+F146/E146)-1</f>
        <v>#DIV/0!</v>
      </c>
      <c r="H146" s="14"/>
      <c r="I146" s="46" t="e">
        <f>+(H146/F146)-1</f>
        <v>#DIV/0!</v>
      </c>
      <c r="J146" s="14">
        <v>-414275</v>
      </c>
      <c r="K146" s="46" t="e">
        <f>+(J146/H146)-1</f>
        <v>#DIV/0!</v>
      </c>
      <c r="L146" s="20">
        <v>-867332</v>
      </c>
      <c r="M146" s="47" t="e">
        <f>+(L146/H146)-1</f>
        <v>#DIV/0!</v>
      </c>
      <c r="N146" s="20">
        <v>-1442318</v>
      </c>
      <c r="O146" s="47">
        <f>+(N146/L146)-1</f>
        <v>0.66293645339962093</v>
      </c>
      <c r="P146" s="20">
        <v>-2017302</v>
      </c>
      <c r="Q146" s="48">
        <f>+(P146/N146)-1</f>
        <v>0.39865272429519694</v>
      </c>
    </row>
    <row r="147" spans="1:17" x14ac:dyDescent="0.2">
      <c r="A147" s="11"/>
      <c r="B147" s="11"/>
      <c r="C147" s="11"/>
      <c r="D147" s="22"/>
      <c r="E147" s="14"/>
      <c r="F147" s="14"/>
      <c r="G147" s="14"/>
      <c r="H147" s="14"/>
      <c r="I147" s="14"/>
      <c r="J147" s="14"/>
      <c r="K147" s="14"/>
      <c r="L147" s="14"/>
      <c r="M147" s="13"/>
      <c r="N147" s="14"/>
      <c r="O147" s="13"/>
      <c r="P147" s="14"/>
      <c r="Q147" s="36"/>
    </row>
    <row r="148" spans="1:17" ht="13.5" thickBot="1" x14ac:dyDescent="0.25">
      <c r="A148" s="17"/>
      <c r="B148" s="17"/>
      <c r="C148" s="17"/>
      <c r="D148" s="30" t="s">
        <v>24</v>
      </c>
      <c r="E148" s="31">
        <f>E144+E146</f>
        <v>0</v>
      </c>
      <c r="F148" s="31">
        <f t="shared" ref="F148:H148" si="245">F144+F146</f>
        <v>0</v>
      </c>
      <c r="G148" s="54" t="e">
        <f t="shared" ref="G148" si="246">(+F148/E148)-1</f>
        <v>#DIV/0!</v>
      </c>
      <c r="H148" s="31">
        <f t="shared" si="245"/>
        <v>0</v>
      </c>
      <c r="I148" s="54" t="e">
        <f t="shared" ref="I148" si="247">+(H148/F148)-1</f>
        <v>#DIV/0!</v>
      </c>
      <c r="J148" s="31">
        <f t="shared" ref="J148:L148" si="248">J144+J146</f>
        <v>-414275</v>
      </c>
      <c r="K148" s="54" t="e">
        <f t="shared" ref="K148" si="249">+(J148/H148)-1</f>
        <v>#DIV/0!</v>
      </c>
      <c r="L148" s="31">
        <f t="shared" si="248"/>
        <v>-867332</v>
      </c>
      <c r="M148" s="54" t="e">
        <f t="shared" ref="M148" si="250">+(L148/H148)-1</f>
        <v>#DIV/0!</v>
      </c>
      <c r="N148" s="31">
        <f t="shared" ref="N148" si="251">N144+N146</f>
        <v>-1442318</v>
      </c>
      <c r="O148" s="54">
        <f t="shared" ref="O148" si="252">+(N148/L148)-1</f>
        <v>0.66293645339962093</v>
      </c>
      <c r="P148" s="31">
        <f t="shared" ref="P148" si="253">P144+P146</f>
        <v>-2017302</v>
      </c>
      <c r="Q148" s="55">
        <f t="shared" ref="Q148" si="254">+(P148/N148)-1</f>
        <v>0.39865272429519694</v>
      </c>
    </row>
    <row r="149" spans="1:17" ht="6" customHeight="1" thickTop="1" thickBot="1" x14ac:dyDescent="0.25">
      <c r="A149" s="13"/>
      <c r="B149" s="13"/>
      <c r="C149" s="13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0.95" hidden="1" customHeight="1" thickBot="1" x14ac:dyDescent="0.25">
      <c r="A150" s="11"/>
      <c r="B150" s="11"/>
      <c r="C150" s="11"/>
      <c r="D150" s="11"/>
      <c r="E150" s="14"/>
    </row>
    <row r="151" spans="1:17" ht="29.25" customHeight="1" thickBot="1" x14ac:dyDescent="0.25">
      <c r="A151" s="62"/>
      <c r="B151" s="63"/>
      <c r="C151" s="63"/>
      <c r="D151" s="89" t="str">
        <f>D3</f>
        <v>CT SCANNER</v>
      </c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1"/>
    </row>
    <row r="152" spans="1:17" ht="18.95" customHeight="1" x14ac:dyDescent="0.25">
      <c r="A152" s="22"/>
      <c r="B152" s="11"/>
      <c r="C152" s="11"/>
      <c r="D152" s="80" t="s">
        <v>107</v>
      </c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2"/>
    </row>
    <row r="153" spans="1:17" ht="30" customHeight="1" x14ac:dyDescent="0.3">
      <c r="A153" s="22"/>
      <c r="B153" s="11"/>
      <c r="C153" s="11"/>
      <c r="D153" s="83" t="str">
        <f>+D5</f>
        <v>Balance Sheet</v>
      </c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5"/>
    </row>
    <row r="154" spans="1:17" ht="29.25" customHeight="1" x14ac:dyDescent="0.25">
      <c r="A154" s="24"/>
      <c r="B154" s="32"/>
      <c r="C154" s="32"/>
      <c r="D154" s="86" t="s">
        <v>81</v>
      </c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8"/>
    </row>
    <row r="155" spans="1:17" ht="9" customHeight="1" x14ac:dyDescent="0.25">
      <c r="A155" s="33"/>
      <c r="B155" s="34"/>
      <c r="C155" s="34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5"/>
    </row>
    <row r="156" spans="1:17" x14ac:dyDescent="0.2">
      <c r="A156" s="24"/>
      <c r="B156" s="5"/>
      <c r="C156" s="13"/>
      <c r="D156" s="24"/>
      <c r="E156" s="7" t="str">
        <f>+E7</f>
        <v>2017</v>
      </c>
      <c r="F156" s="7" t="str">
        <f t="shared" ref="F156:P156" si="255">+F7</f>
        <v>2018</v>
      </c>
      <c r="G156" s="7"/>
      <c r="H156" s="7" t="str">
        <f t="shared" si="255"/>
        <v>2018</v>
      </c>
      <c r="I156" s="7"/>
      <c r="J156" s="7" t="str">
        <f>+J7</f>
        <v>2019</v>
      </c>
      <c r="K156" s="26"/>
      <c r="L156" s="7">
        <f t="shared" si="255"/>
        <v>2020</v>
      </c>
      <c r="M156" s="7"/>
      <c r="N156" s="7">
        <f t="shared" si="255"/>
        <v>2021</v>
      </c>
      <c r="O156" s="7"/>
      <c r="P156" s="7">
        <f t="shared" si="255"/>
        <v>2022</v>
      </c>
      <c r="Q156" s="56"/>
    </row>
    <row r="157" spans="1:17" s="61" customFormat="1" ht="25.5" x14ac:dyDescent="0.2">
      <c r="A157" s="64"/>
      <c r="D157" s="60"/>
      <c r="E157" s="7" t="str">
        <f>+E8</f>
        <v>Actual</v>
      </c>
      <c r="F157" s="7" t="str">
        <f t="shared" ref="F157:Q157" si="256">+F8</f>
        <v>Budget</v>
      </c>
      <c r="G157" s="7" t="str">
        <f t="shared" si="256"/>
        <v>% change</v>
      </c>
      <c r="H157" s="7" t="str">
        <f t="shared" si="256"/>
        <v>Projection</v>
      </c>
      <c r="I157" s="7" t="str">
        <f t="shared" si="256"/>
        <v>% change</v>
      </c>
      <c r="J157" s="7" t="str">
        <f>+J8</f>
        <v>Budget</v>
      </c>
      <c r="K157" s="44" t="s">
        <v>109</v>
      </c>
      <c r="L157" s="7" t="str">
        <f t="shared" si="256"/>
        <v>Proposed Year 1</v>
      </c>
      <c r="M157" s="7" t="str">
        <f t="shared" si="256"/>
        <v>% change</v>
      </c>
      <c r="N157" s="7" t="str">
        <f t="shared" si="256"/>
        <v>Proposed Year 2</v>
      </c>
      <c r="O157" s="7" t="str">
        <f t="shared" si="256"/>
        <v>% change</v>
      </c>
      <c r="P157" s="7" t="str">
        <f t="shared" si="256"/>
        <v>Proposed Year 3</v>
      </c>
      <c r="Q157" s="56" t="str">
        <f t="shared" si="256"/>
        <v>% change</v>
      </c>
    </row>
    <row r="158" spans="1:17" x14ac:dyDescent="0.2">
      <c r="A158" s="22"/>
      <c r="B158" s="11"/>
      <c r="C158" s="11"/>
      <c r="D158" s="22" t="s">
        <v>18</v>
      </c>
      <c r="E158" s="14"/>
      <c r="Q158" s="23"/>
    </row>
    <row r="159" spans="1:17" x14ac:dyDescent="0.2">
      <c r="A159" s="22"/>
      <c r="B159" s="11"/>
      <c r="C159" s="11"/>
      <c r="D159" s="22"/>
      <c r="E159" s="14"/>
      <c r="Q159" s="23"/>
    </row>
    <row r="160" spans="1:17" outlineLevel="2" x14ac:dyDescent="0.2">
      <c r="A160" s="22"/>
      <c r="B160" s="11"/>
      <c r="C160" s="11"/>
      <c r="D160" s="22" t="s">
        <v>8</v>
      </c>
      <c r="E160" s="14"/>
      <c r="Q160" s="23"/>
    </row>
    <row r="161" spans="1:17" outlineLevel="2" x14ac:dyDescent="0.2">
      <c r="A161" s="22"/>
      <c r="B161" s="11"/>
      <c r="C161" s="11"/>
      <c r="D161" s="22" t="s">
        <v>82</v>
      </c>
      <c r="E161" s="14">
        <f t="shared" ref="E161:H165" si="257">+E13+E87</f>
        <v>9725785</v>
      </c>
      <c r="F161" s="14">
        <f t="shared" si="257"/>
        <v>14576141</v>
      </c>
      <c r="G161" s="46">
        <f>(+F161/E161)-1</f>
        <v>0.49871100379043964</v>
      </c>
      <c r="H161" s="14">
        <f t="shared" si="257"/>
        <v>8611862</v>
      </c>
      <c r="I161" s="46">
        <f>+(H161/F161)-1</f>
        <v>-0.40918093478925599</v>
      </c>
      <c r="J161" s="14">
        <f t="shared" ref="J161" si="258">+J13+J87</f>
        <v>5515179</v>
      </c>
      <c r="K161" s="46">
        <f>+(J161/H161)-1</f>
        <v>-0.35958344432365497</v>
      </c>
      <c r="L161" s="69">
        <f t="shared" ref="L161:N161" si="259">+L13+L87</f>
        <v>4647548</v>
      </c>
      <c r="M161" s="47">
        <f>+(L161/J161)-1</f>
        <v>-0.15731692479972093</v>
      </c>
      <c r="N161" s="69">
        <f t="shared" si="259"/>
        <v>3557994</v>
      </c>
      <c r="O161" s="47">
        <f>+(N161/L161)-1</f>
        <v>-0.23443630921079239</v>
      </c>
      <c r="P161" s="69">
        <f t="shared" ref="P161" si="260">+P13+P87</f>
        <v>2368438</v>
      </c>
      <c r="Q161" s="48">
        <f>+(P161/N161)-1</f>
        <v>-0.33433333501967677</v>
      </c>
    </row>
    <row r="162" spans="1:17" outlineLevel="2" x14ac:dyDescent="0.2">
      <c r="A162" s="22"/>
      <c r="B162" s="11"/>
      <c r="C162" s="11"/>
      <c r="D162" s="22" t="s">
        <v>83</v>
      </c>
      <c r="E162" s="14">
        <f t="shared" si="257"/>
        <v>68715251</v>
      </c>
      <c r="F162" s="14">
        <f t="shared" si="257"/>
        <v>67802702</v>
      </c>
      <c r="G162" s="46">
        <f t="shared" ref="G162:G165" si="261">(+F162/E162)-1</f>
        <v>-1.3280152320188754E-2</v>
      </c>
      <c r="H162" s="14">
        <f t="shared" si="257"/>
        <v>59780109</v>
      </c>
      <c r="I162" s="46">
        <f t="shared" ref="I162:I165" si="262">+(H162/F162)-1</f>
        <v>-0.1183226149305967</v>
      </c>
      <c r="J162" s="14">
        <f t="shared" ref="J162" si="263">+J14+J88</f>
        <v>61203862</v>
      </c>
      <c r="K162" s="46">
        <f t="shared" ref="K162:K165" si="264">+(J162/H162)-1</f>
        <v>2.3816500568776044E-2</v>
      </c>
      <c r="L162" s="69">
        <f t="shared" ref="L162:N162" si="265">+L14+L88</f>
        <v>64667457</v>
      </c>
      <c r="M162" s="47">
        <f t="shared" ref="M162:M165" si="266">+(L162/J162)-1</f>
        <v>5.6591118383999994E-2</v>
      </c>
      <c r="N162" s="69">
        <f t="shared" si="265"/>
        <v>68427447</v>
      </c>
      <c r="O162" s="47">
        <f t="shared" ref="O162:O165" si="267">+(N162/L162)-1</f>
        <v>5.8143464648687138E-2</v>
      </c>
      <c r="P162" s="69">
        <f t="shared" ref="P162" si="268">+P14+P88</f>
        <v>72515259</v>
      </c>
      <c r="Q162" s="48">
        <f t="shared" ref="Q162:Q165" si="269">+(P162/N162)-1</f>
        <v>5.9739361604415953E-2</v>
      </c>
    </row>
    <row r="163" spans="1:17" outlineLevel="2" x14ac:dyDescent="0.2">
      <c r="A163" s="22"/>
      <c r="B163" s="11"/>
      <c r="C163" s="11"/>
      <c r="D163" s="22" t="s">
        <v>84</v>
      </c>
      <c r="E163" s="14">
        <f t="shared" si="257"/>
        <v>-42709423</v>
      </c>
      <c r="F163" s="14">
        <f t="shared" si="257"/>
        <v>-45270950</v>
      </c>
      <c r="G163" s="46">
        <f t="shared" si="261"/>
        <v>5.9975687332512129E-2</v>
      </c>
      <c r="H163" s="14">
        <f t="shared" si="257"/>
        <v>-42956324</v>
      </c>
      <c r="I163" s="46">
        <f t="shared" si="262"/>
        <v>-5.1128284252926037E-2</v>
      </c>
      <c r="J163" s="14">
        <f t="shared" ref="J163" si="270">+J15+J89</f>
        <v>-43132456</v>
      </c>
      <c r="K163" s="46">
        <f t="shared" si="264"/>
        <v>4.1002577408626451E-3</v>
      </c>
      <c r="L163" s="69">
        <f t="shared" ref="L163:N163" si="271">+L15+L89</f>
        <v>-43313872</v>
      </c>
      <c r="M163" s="47">
        <f t="shared" si="266"/>
        <v>4.206020635597385E-3</v>
      </c>
      <c r="N163" s="69">
        <f t="shared" si="271"/>
        <v>-43500731</v>
      </c>
      <c r="O163" s="47">
        <f t="shared" si="267"/>
        <v>4.3140682504672068E-3</v>
      </c>
      <c r="P163" s="69">
        <f t="shared" ref="P163" si="272">+P15+P89</f>
        <v>-43693195</v>
      </c>
      <c r="Q163" s="48">
        <f t="shared" si="269"/>
        <v>4.4243854200978205E-3</v>
      </c>
    </row>
    <row r="164" spans="1:17" outlineLevel="2" x14ac:dyDescent="0.2">
      <c r="A164" s="22"/>
      <c r="B164" s="11"/>
      <c r="C164" s="11"/>
      <c r="D164" s="22" t="s">
        <v>85</v>
      </c>
      <c r="E164" s="14">
        <f t="shared" si="257"/>
        <v>0</v>
      </c>
      <c r="F164" s="14">
        <f t="shared" si="257"/>
        <v>5260001</v>
      </c>
      <c r="G164" s="46" t="e">
        <f t="shared" si="261"/>
        <v>#DIV/0!</v>
      </c>
      <c r="H164" s="14">
        <f t="shared" si="257"/>
        <v>0</v>
      </c>
      <c r="I164" s="46">
        <f t="shared" si="262"/>
        <v>-1</v>
      </c>
      <c r="J164" s="14">
        <f t="shared" ref="J164" si="273">+J16+J90</f>
        <v>0</v>
      </c>
      <c r="K164" s="46" t="e">
        <f t="shared" si="264"/>
        <v>#DIV/0!</v>
      </c>
      <c r="L164" s="69">
        <f t="shared" ref="L164:N164" si="274">+L16+L90</f>
        <v>0</v>
      </c>
      <c r="M164" s="47" t="e">
        <f t="shared" si="266"/>
        <v>#DIV/0!</v>
      </c>
      <c r="N164" s="69">
        <f t="shared" si="274"/>
        <v>0</v>
      </c>
      <c r="O164" s="47" t="e">
        <f t="shared" si="267"/>
        <v>#DIV/0!</v>
      </c>
      <c r="P164" s="69">
        <f t="shared" ref="P164" si="275">+P16+P90</f>
        <v>0</v>
      </c>
      <c r="Q164" s="48" t="e">
        <f t="shared" si="269"/>
        <v>#DIV/0!</v>
      </c>
    </row>
    <row r="165" spans="1:17" outlineLevel="2" x14ac:dyDescent="0.2">
      <c r="A165" s="22"/>
      <c r="B165" s="11"/>
      <c r="C165" s="11"/>
      <c r="D165" s="22" t="s">
        <v>86</v>
      </c>
      <c r="E165" s="14">
        <f t="shared" si="257"/>
        <v>11217548</v>
      </c>
      <c r="F165" s="14">
        <f t="shared" si="257"/>
        <v>10594250</v>
      </c>
      <c r="G165" s="46">
        <f t="shared" si="261"/>
        <v>-5.5564549400635488E-2</v>
      </c>
      <c r="H165" s="14">
        <f t="shared" si="257"/>
        <v>10725309</v>
      </c>
      <c r="I165" s="46">
        <f t="shared" si="262"/>
        <v>1.2370767161431928E-2</v>
      </c>
      <c r="J165" s="14">
        <f t="shared" ref="J165" si="276">+J17+J91</f>
        <v>10518663</v>
      </c>
      <c r="K165" s="46">
        <f t="shared" si="264"/>
        <v>-1.9267137198564654E-2</v>
      </c>
      <c r="L165" s="69">
        <f t="shared" ref="L165:N165" si="277">+L17+L91</f>
        <v>10203288</v>
      </c>
      <c r="M165" s="47">
        <f t="shared" si="266"/>
        <v>-2.9982422671018139E-2</v>
      </c>
      <c r="N165" s="69">
        <f t="shared" si="277"/>
        <v>10302328</v>
      </c>
      <c r="O165" s="47">
        <f t="shared" si="267"/>
        <v>9.7066749463505797E-3</v>
      </c>
      <c r="P165" s="69">
        <f t="shared" ref="P165" si="278">+P17+P91</f>
        <v>10404339</v>
      </c>
      <c r="Q165" s="48">
        <f t="shared" si="269"/>
        <v>9.9017425964307293E-3</v>
      </c>
    </row>
    <row r="166" spans="1:17" outlineLevel="2" x14ac:dyDescent="0.2">
      <c r="A166" s="22"/>
      <c r="B166" s="11"/>
      <c r="C166" s="11"/>
      <c r="D166" s="22"/>
      <c r="E166" s="14"/>
      <c r="F166" s="14"/>
      <c r="G166" s="14"/>
      <c r="M166" s="13"/>
      <c r="O166" s="13"/>
      <c r="Q166" s="36"/>
    </row>
    <row r="167" spans="1:17" x14ac:dyDescent="0.2">
      <c r="A167" s="15"/>
      <c r="B167" s="15"/>
      <c r="C167" s="15"/>
      <c r="D167" s="28" t="s">
        <v>7</v>
      </c>
      <c r="E167" s="16">
        <f>SUM(E160:E166)</f>
        <v>46949161</v>
      </c>
      <c r="F167" s="16">
        <f t="shared" ref="F167:H167" si="279">SUM(F160:F166)</f>
        <v>52962144</v>
      </c>
      <c r="G167" s="49">
        <f t="shared" ref="G167" si="280">(+F167/E167)-1</f>
        <v>0.12807434407613805</v>
      </c>
      <c r="H167" s="16">
        <f t="shared" si="279"/>
        <v>36160956</v>
      </c>
      <c r="I167" s="49">
        <f t="shared" ref="I167" si="281">+(H167/F167)-1</f>
        <v>-0.31723013328161342</v>
      </c>
      <c r="J167" s="16">
        <f t="shared" ref="J167:P167" si="282">SUM(J160:J166)</f>
        <v>34105248</v>
      </c>
      <c r="K167" s="49">
        <f t="shared" ref="K167" si="283">+(J167/H167)-1</f>
        <v>-5.6848828886050473E-2</v>
      </c>
      <c r="L167" s="42">
        <f t="shared" si="282"/>
        <v>36204421</v>
      </c>
      <c r="M167" s="50">
        <f t="shared" ref="M167" si="284">+(L167/J167)-1</f>
        <v>6.1549852972774266E-2</v>
      </c>
      <c r="N167" s="42">
        <f t="shared" si="282"/>
        <v>38787038</v>
      </c>
      <c r="O167" s="50">
        <f t="shared" ref="O167" si="285">+(N167/L167)-1</f>
        <v>7.1334299200641826E-2</v>
      </c>
      <c r="P167" s="42">
        <f t="shared" si="282"/>
        <v>41594841</v>
      </c>
      <c r="Q167" s="51">
        <f t="shared" ref="Q167" si="286">+(P167/N167)-1</f>
        <v>7.2390240265317596E-2</v>
      </c>
    </row>
    <row r="168" spans="1:17" x14ac:dyDescent="0.2">
      <c r="A168" s="22"/>
      <c r="B168" s="11"/>
      <c r="C168" s="11"/>
      <c r="D168" s="22"/>
      <c r="E168" s="14"/>
      <c r="F168" s="14"/>
      <c r="G168" s="14"/>
      <c r="H168" s="14"/>
      <c r="I168" s="14"/>
      <c r="J168" s="14"/>
      <c r="K168" s="14"/>
      <c r="L168" s="14"/>
      <c r="M168" s="13"/>
      <c r="N168" s="14"/>
      <c r="O168" s="13"/>
      <c r="P168" s="14"/>
      <c r="Q168" s="36"/>
    </row>
    <row r="169" spans="1:17" outlineLevel="1" x14ac:dyDescent="0.2">
      <c r="A169" s="22"/>
      <c r="B169" s="11"/>
      <c r="C169" s="11"/>
      <c r="D169" s="22" t="s">
        <v>9</v>
      </c>
      <c r="E169" s="14"/>
      <c r="F169" s="14"/>
      <c r="G169" s="14"/>
      <c r="H169" s="14"/>
      <c r="I169" s="46" t="e">
        <f t="shared" ref="I169:I172" si="287">+(H169/F169)-1</f>
        <v>#DIV/0!</v>
      </c>
      <c r="J169" s="14"/>
      <c r="K169" s="46" t="e">
        <f t="shared" ref="K169:K172" si="288">+(J169/H169)-1</f>
        <v>#DIV/0!</v>
      </c>
      <c r="L169" s="69"/>
      <c r="M169" s="47" t="e">
        <f t="shared" ref="M169:M172" si="289">+(L169/J169)-1</f>
        <v>#DIV/0!</v>
      </c>
      <c r="N169" s="69"/>
      <c r="O169" s="47"/>
      <c r="P169" s="69"/>
      <c r="Q169" s="48"/>
    </row>
    <row r="170" spans="1:17" outlineLevel="1" x14ac:dyDescent="0.2">
      <c r="A170" s="22"/>
      <c r="B170" s="11"/>
      <c r="C170" s="11"/>
      <c r="D170" s="22" t="s">
        <v>87</v>
      </c>
      <c r="E170" s="14">
        <f t="shared" ref="E170:H172" si="290">+E22+E96</f>
        <v>98892161</v>
      </c>
      <c r="F170" s="14">
        <f t="shared" si="290"/>
        <v>129432346</v>
      </c>
      <c r="G170" s="46">
        <f t="shared" ref="G170:G172" si="291">(+F170/E170)-1</f>
        <v>0.3088231128855603</v>
      </c>
      <c r="H170" s="14">
        <f t="shared" si="290"/>
        <v>90303609</v>
      </c>
      <c r="I170" s="46">
        <f t="shared" si="287"/>
        <v>-0.3023103436601543</v>
      </c>
      <c r="J170" s="14">
        <f t="shared" ref="J170" si="292">+J22+J96</f>
        <v>104229763</v>
      </c>
      <c r="K170" s="46">
        <f t="shared" si="288"/>
        <v>0.15421481106031987</v>
      </c>
      <c r="L170" s="69">
        <f t="shared" ref="L170:N170" si="293">+L22+L96</f>
        <v>100210954</v>
      </c>
      <c r="M170" s="47">
        <f t="shared" si="289"/>
        <v>-3.8557211340871977E-2</v>
      </c>
      <c r="N170" s="69">
        <f t="shared" si="293"/>
        <v>104331598</v>
      </c>
      <c r="O170" s="47">
        <f t="shared" ref="O170:O172" si="294">+(N170/L170)-1</f>
        <v>4.1119696355749635E-2</v>
      </c>
      <c r="P170" s="69">
        <f t="shared" ref="P170" si="295">+P22+P96</f>
        <v>109505910</v>
      </c>
      <c r="Q170" s="48">
        <f t="shared" ref="Q170:Q172" si="296">+(P170/N170)-1</f>
        <v>4.9594869619460802E-2</v>
      </c>
    </row>
    <row r="171" spans="1:17" outlineLevel="1" x14ac:dyDescent="0.2">
      <c r="A171" s="22"/>
      <c r="B171" s="11"/>
      <c r="C171" s="11"/>
      <c r="D171" s="22" t="s">
        <v>88</v>
      </c>
      <c r="E171" s="14">
        <f t="shared" si="290"/>
        <v>94485</v>
      </c>
      <c r="F171" s="14">
        <f t="shared" si="290"/>
        <v>0</v>
      </c>
      <c r="G171" s="46">
        <f t="shared" si="291"/>
        <v>-1</v>
      </c>
      <c r="H171" s="14">
        <f t="shared" si="290"/>
        <v>94485</v>
      </c>
      <c r="I171" s="46" t="e">
        <f t="shared" si="287"/>
        <v>#DIV/0!</v>
      </c>
      <c r="J171" s="14">
        <f t="shared" ref="J171" si="297">+J23+J97</f>
        <v>94485</v>
      </c>
      <c r="K171" s="46">
        <f t="shared" si="288"/>
        <v>0</v>
      </c>
      <c r="L171" s="69">
        <f t="shared" ref="L171:N171" si="298">+L23+L97</f>
        <v>94485</v>
      </c>
      <c r="M171" s="47">
        <f t="shared" si="289"/>
        <v>0</v>
      </c>
      <c r="N171" s="69">
        <f t="shared" si="298"/>
        <v>94485</v>
      </c>
      <c r="O171" s="47">
        <f t="shared" si="294"/>
        <v>0</v>
      </c>
      <c r="P171" s="69">
        <f t="shared" ref="P171" si="299">+P23+P97</f>
        <v>94485</v>
      </c>
      <c r="Q171" s="48">
        <f t="shared" si="296"/>
        <v>0</v>
      </c>
    </row>
    <row r="172" spans="1:17" outlineLevel="1" x14ac:dyDescent="0.2">
      <c r="A172" s="22"/>
      <c r="B172" s="11"/>
      <c r="C172" s="11"/>
      <c r="D172" s="22" t="s">
        <v>89</v>
      </c>
      <c r="E172" s="14">
        <f t="shared" si="290"/>
        <v>31889957</v>
      </c>
      <c r="F172" s="14">
        <f t="shared" si="290"/>
        <v>6201912</v>
      </c>
      <c r="G172" s="46">
        <f t="shared" si="291"/>
        <v>-0.80552146871819241</v>
      </c>
      <c r="H172" s="14">
        <f t="shared" si="290"/>
        <v>43912240</v>
      </c>
      <c r="I172" s="46">
        <f t="shared" si="287"/>
        <v>6.0804358397861824</v>
      </c>
      <c r="J172" s="14">
        <f t="shared" ref="J172" si="300">+J24+J98</f>
        <v>31889957</v>
      </c>
      <c r="K172" s="46">
        <f t="shared" si="288"/>
        <v>-0.27377977074273596</v>
      </c>
      <c r="L172" s="69">
        <f t="shared" ref="L172:N172" si="301">+L24+L98</f>
        <v>31889957</v>
      </c>
      <c r="M172" s="47">
        <f t="shared" si="289"/>
        <v>0</v>
      </c>
      <c r="N172" s="69">
        <f t="shared" si="301"/>
        <v>31889957</v>
      </c>
      <c r="O172" s="47">
        <f t="shared" si="294"/>
        <v>0</v>
      </c>
      <c r="P172" s="69">
        <f t="shared" ref="P172" si="302">+P24+P98</f>
        <v>31889957</v>
      </c>
      <c r="Q172" s="48">
        <f t="shared" si="296"/>
        <v>0</v>
      </c>
    </row>
    <row r="173" spans="1:17" outlineLevel="1" x14ac:dyDescent="0.2">
      <c r="A173" s="22"/>
      <c r="B173" s="11"/>
      <c r="C173" s="11"/>
      <c r="D173" s="22"/>
      <c r="E173" s="14"/>
      <c r="F173" s="14"/>
      <c r="G173" s="14"/>
      <c r="H173" s="14"/>
      <c r="I173" s="14"/>
      <c r="J173" s="14"/>
      <c r="K173" s="14"/>
      <c r="L173" s="14"/>
      <c r="M173" s="13"/>
      <c r="N173" s="14"/>
      <c r="O173" s="13"/>
      <c r="P173" s="14"/>
      <c r="Q173" s="36"/>
    </row>
    <row r="174" spans="1:17" x14ac:dyDescent="0.2">
      <c r="A174" s="15"/>
      <c r="B174" s="15"/>
      <c r="C174" s="15"/>
      <c r="D174" s="28" t="s">
        <v>10</v>
      </c>
      <c r="E174" s="16">
        <f>SUM(E170:E173)</f>
        <v>130876603</v>
      </c>
      <c r="F174" s="16">
        <f t="shared" ref="F174:H174" si="303">SUM(F170:F173)</f>
        <v>135634258</v>
      </c>
      <c r="G174" s="49">
        <f t="shared" ref="G174" si="304">(+F174/E174)-1</f>
        <v>3.6352219502518768E-2</v>
      </c>
      <c r="H174" s="16">
        <f t="shared" si="303"/>
        <v>134310334</v>
      </c>
      <c r="I174" s="49">
        <f t="shared" ref="I174" si="305">+(H174/F174)-1</f>
        <v>-9.7609853109529299E-3</v>
      </c>
      <c r="J174" s="16">
        <f t="shared" ref="J174:P174" si="306">SUM(J170:J173)</f>
        <v>136214205</v>
      </c>
      <c r="K174" s="49">
        <f t="shared" ref="K174" si="307">+(J174/H174)-1</f>
        <v>1.4175163915533195E-2</v>
      </c>
      <c r="L174" s="42">
        <f t="shared" si="306"/>
        <v>132195396</v>
      </c>
      <c r="M174" s="50">
        <f t="shared" ref="M174" si="308">+(L174/J174)-1</f>
        <v>-2.9503596926620079E-2</v>
      </c>
      <c r="N174" s="42">
        <f t="shared" si="306"/>
        <v>136316040</v>
      </c>
      <c r="O174" s="50">
        <f t="shared" ref="O174" si="309">+(N174/L174)-1</f>
        <v>3.1170858628087217E-2</v>
      </c>
      <c r="P174" s="42">
        <f t="shared" si="306"/>
        <v>141490352</v>
      </c>
      <c r="Q174" s="51">
        <f t="shared" ref="Q174" si="310">+(P174/N174)-1</f>
        <v>3.7958203598050577E-2</v>
      </c>
    </row>
    <row r="175" spans="1:17" x14ac:dyDescent="0.2">
      <c r="A175" s="22"/>
      <c r="B175" s="11"/>
      <c r="C175" s="11"/>
      <c r="D175" s="22"/>
      <c r="E175" s="14"/>
      <c r="F175" s="14"/>
      <c r="G175" s="14"/>
      <c r="H175" s="14"/>
      <c r="I175" s="14"/>
      <c r="J175" s="14"/>
      <c r="K175" s="14"/>
      <c r="L175" s="14"/>
      <c r="M175" s="13"/>
      <c r="N175" s="14"/>
      <c r="O175" s="13"/>
      <c r="P175" s="14"/>
      <c r="Q175" s="36"/>
    </row>
    <row r="176" spans="1:17" outlineLevel="1" x14ac:dyDescent="0.2">
      <c r="A176" s="22"/>
      <c r="B176" s="11"/>
      <c r="C176" s="11"/>
      <c r="D176" s="22" t="s">
        <v>11</v>
      </c>
      <c r="E176" s="14"/>
      <c r="F176" s="14"/>
      <c r="G176" s="14"/>
      <c r="H176" s="14"/>
      <c r="I176" s="14"/>
      <c r="J176" s="14"/>
      <c r="K176" s="14"/>
      <c r="L176" s="14"/>
      <c r="M176" s="13"/>
      <c r="N176" s="14"/>
      <c r="O176" s="13"/>
      <c r="P176" s="14"/>
      <c r="Q176" s="36"/>
    </row>
    <row r="177" spans="1:17" outlineLevel="1" x14ac:dyDescent="0.2">
      <c r="A177" s="22"/>
      <c r="B177" s="11"/>
      <c r="C177" s="11"/>
      <c r="D177" s="22" t="s">
        <v>90</v>
      </c>
      <c r="E177" s="14">
        <f t="shared" ref="E177:H180" si="311">+E29+E103</f>
        <v>107786316</v>
      </c>
      <c r="F177" s="14">
        <f t="shared" si="311"/>
        <v>102633484</v>
      </c>
      <c r="G177" s="46">
        <f t="shared" ref="G177:G180" si="312">(+F177/E177)-1</f>
        <v>-4.7805994222865911E-2</v>
      </c>
      <c r="H177" s="14">
        <f t="shared" si="311"/>
        <v>107786316</v>
      </c>
      <c r="I177" s="46">
        <f>+(H177/F177)-1</f>
        <v>5.0206149096526875E-2</v>
      </c>
      <c r="J177" s="14">
        <f t="shared" ref="J177" si="313">+J29+J103</f>
        <v>107933338</v>
      </c>
      <c r="K177" s="46">
        <f>+(J177/H177)-1</f>
        <v>1.3640135914840812E-3</v>
      </c>
      <c r="L177" s="69">
        <f t="shared" ref="L177:N177" si="314">+L29+L103</f>
        <v>119480273</v>
      </c>
      <c r="M177" s="47">
        <f>+(L177/J177)-1</f>
        <v>0.1069820985245542</v>
      </c>
      <c r="N177" s="69">
        <f t="shared" si="314"/>
        <v>119552940</v>
      </c>
      <c r="O177" s="47">
        <f t="shared" ref="O177:O180" si="315">+(N177/L177)-1</f>
        <v>6.0819245031362712E-4</v>
      </c>
      <c r="P177" s="69">
        <f t="shared" ref="P177" si="316">+P29+P103</f>
        <v>119552940</v>
      </c>
      <c r="Q177" s="48">
        <f t="shared" ref="Q177:Q180" si="317">+(P177/N177)-1</f>
        <v>0</v>
      </c>
    </row>
    <row r="178" spans="1:17" outlineLevel="1" x14ac:dyDescent="0.2">
      <c r="A178" s="22"/>
      <c r="B178" s="11"/>
      <c r="C178" s="11"/>
      <c r="D178" s="22" t="s">
        <v>91</v>
      </c>
      <c r="E178" s="14">
        <f t="shared" si="311"/>
        <v>3841932</v>
      </c>
      <c r="F178" s="14">
        <f t="shared" si="311"/>
        <v>33456193</v>
      </c>
      <c r="G178" s="46">
        <f t="shared" si="312"/>
        <v>7.7081689629072034</v>
      </c>
      <c r="H178" s="14">
        <f t="shared" si="311"/>
        <v>3841932</v>
      </c>
      <c r="I178" s="46">
        <f t="shared" ref="I178:I180" si="318">+(H178/F178)-1</f>
        <v>-0.88516529660143939</v>
      </c>
      <c r="J178" s="14">
        <f t="shared" ref="J178" si="319">+J30+J104</f>
        <v>19103857</v>
      </c>
      <c r="K178" s="46">
        <f t="shared" ref="K178:K180" si="320">+(J178/H178)-1</f>
        <v>3.9724609909805793</v>
      </c>
      <c r="L178" s="69">
        <f t="shared" ref="L178:N178" si="321">+L30+L104</f>
        <v>34550227</v>
      </c>
      <c r="M178" s="47">
        <f t="shared" ref="M178:M180" si="322">+(L178/J178)-1</f>
        <v>0.80854719546948028</v>
      </c>
      <c r="N178" s="69">
        <f t="shared" si="321"/>
        <v>19103857</v>
      </c>
      <c r="O178" s="47">
        <f t="shared" si="315"/>
        <v>-0.44707000043733436</v>
      </c>
      <c r="P178" s="69">
        <f t="shared" ref="P178" si="323">+P30+P104</f>
        <v>19103857</v>
      </c>
      <c r="Q178" s="48">
        <f t="shared" si="317"/>
        <v>0</v>
      </c>
    </row>
    <row r="179" spans="1:17" outlineLevel="1" x14ac:dyDescent="0.2">
      <c r="A179" s="22"/>
      <c r="B179" s="11"/>
      <c r="C179" s="11"/>
      <c r="D179" s="22" t="s">
        <v>92</v>
      </c>
      <c r="E179" s="14">
        <f t="shared" si="311"/>
        <v>104891711</v>
      </c>
      <c r="F179" s="14">
        <f t="shared" si="311"/>
        <v>135200943</v>
      </c>
      <c r="G179" s="46">
        <f t="shared" si="312"/>
        <v>0.28895736098727576</v>
      </c>
      <c r="H179" s="14">
        <f t="shared" si="311"/>
        <v>126345199</v>
      </c>
      <c r="I179" s="46">
        <f t="shared" si="318"/>
        <v>-6.5500608231704449E-2</v>
      </c>
      <c r="J179" s="14">
        <f t="shared" ref="J179" si="324">+J31+J105</f>
        <v>146227472</v>
      </c>
      <c r="K179" s="46">
        <f t="shared" si="320"/>
        <v>0.15736468941728443</v>
      </c>
      <c r="L179" s="69">
        <f t="shared" ref="L179:N179" si="325">+L31+L105</f>
        <v>165627472</v>
      </c>
      <c r="M179" s="47">
        <f t="shared" si="322"/>
        <v>0.13267000882023039</v>
      </c>
      <c r="N179" s="69">
        <f t="shared" si="325"/>
        <v>183027472</v>
      </c>
      <c r="O179" s="47">
        <f t="shared" si="315"/>
        <v>0.10505503579744313</v>
      </c>
      <c r="P179" s="69">
        <f t="shared" ref="P179" si="326">+P31+P105</f>
        <v>201427472</v>
      </c>
      <c r="Q179" s="48">
        <f t="shared" si="317"/>
        <v>0.10053135629825016</v>
      </c>
    </row>
    <row r="180" spans="1:17" outlineLevel="1" x14ac:dyDescent="0.2">
      <c r="A180" s="22"/>
      <c r="B180" s="11"/>
      <c r="C180" s="11"/>
      <c r="D180" s="22" t="s">
        <v>93</v>
      </c>
      <c r="E180" s="14">
        <f t="shared" si="311"/>
        <v>34550227</v>
      </c>
      <c r="F180" s="14">
        <f t="shared" si="311"/>
        <v>3422993</v>
      </c>
      <c r="G180" s="46">
        <f t="shared" si="312"/>
        <v>-0.90092704745470997</v>
      </c>
      <c r="H180" s="14">
        <f t="shared" si="311"/>
        <v>34550227</v>
      </c>
      <c r="I180" s="46">
        <f t="shared" si="318"/>
        <v>9.0935722042084226</v>
      </c>
      <c r="J180" s="14">
        <f t="shared" ref="J180" si="327">+J32+J106</f>
        <v>34567870</v>
      </c>
      <c r="K180" s="46">
        <f t="shared" si="320"/>
        <v>5.1064787504873088E-4</v>
      </c>
      <c r="L180" s="69">
        <f t="shared" ref="L180:N180" si="328">+L32+L106</f>
        <v>19121500</v>
      </c>
      <c r="M180" s="47">
        <f t="shared" si="322"/>
        <v>-0.44684182161064601</v>
      </c>
      <c r="N180" s="69">
        <f t="shared" si="328"/>
        <v>34567870</v>
      </c>
      <c r="O180" s="47">
        <f t="shared" si="315"/>
        <v>0.807801166226499</v>
      </c>
      <c r="P180" s="69">
        <f t="shared" ref="P180" si="329">+P32+P106</f>
        <v>34567870</v>
      </c>
      <c r="Q180" s="48">
        <f t="shared" si="317"/>
        <v>0</v>
      </c>
    </row>
    <row r="181" spans="1:17" x14ac:dyDescent="0.2">
      <c r="A181" s="22"/>
      <c r="B181" s="11"/>
      <c r="C181" s="11"/>
      <c r="D181" s="22"/>
      <c r="E181" s="14"/>
      <c r="F181" s="14"/>
      <c r="G181" s="14"/>
      <c r="H181" s="14"/>
      <c r="I181" s="46"/>
      <c r="J181" s="14"/>
      <c r="K181" s="46"/>
      <c r="L181" s="14"/>
      <c r="M181" s="13"/>
      <c r="N181" s="14"/>
      <c r="O181" s="13"/>
      <c r="P181" s="14"/>
      <c r="Q181" s="36"/>
    </row>
    <row r="182" spans="1:17" x14ac:dyDescent="0.2">
      <c r="A182" s="15"/>
      <c r="B182" s="15"/>
      <c r="C182" s="15"/>
      <c r="D182" s="28" t="s">
        <v>12</v>
      </c>
      <c r="E182" s="16">
        <f>SUM(E177:E181)</f>
        <v>251070186</v>
      </c>
      <c r="F182" s="16">
        <f t="shared" ref="F182:H182" si="330">SUM(F177:F181)</f>
        <v>274713613</v>
      </c>
      <c r="G182" s="49">
        <f t="shared" ref="G182" si="331">(+F182/E182)-1</f>
        <v>9.4170587821207796E-2</v>
      </c>
      <c r="H182" s="16">
        <f t="shared" si="330"/>
        <v>272523674</v>
      </c>
      <c r="I182" s="49">
        <f t="shared" ref="I182" si="332">+(H182/F182)-1</f>
        <v>-7.9717163488363108E-3</v>
      </c>
      <c r="J182" s="16">
        <f t="shared" ref="J182:P182" si="333">SUM(J177:J181)</f>
        <v>307832537</v>
      </c>
      <c r="K182" s="49">
        <f t="shared" ref="K182" si="334">+(J182/H182)-1</f>
        <v>0.1295625531600606</v>
      </c>
      <c r="L182" s="42">
        <f t="shared" si="333"/>
        <v>338779472</v>
      </c>
      <c r="M182" s="50">
        <f t="shared" ref="M182" si="335">+(L182/J182)-1</f>
        <v>0.10053172189527193</v>
      </c>
      <c r="N182" s="42">
        <f t="shared" si="333"/>
        <v>356252139</v>
      </c>
      <c r="O182" s="50">
        <f t="shared" ref="O182" si="336">+(N182/L182)-1</f>
        <v>5.15753416133784E-2</v>
      </c>
      <c r="P182" s="42">
        <f t="shared" si="333"/>
        <v>374652139</v>
      </c>
      <c r="Q182" s="51">
        <f t="shared" ref="Q182" si="337">+(P182/N182)-1</f>
        <v>5.1648812696672763E-2</v>
      </c>
    </row>
    <row r="183" spans="1:17" x14ac:dyDescent="0.2">
      <c r="A183" s="22"/>
      <c r="B183" s="11"/>
      <c r="C183" s="11"/>
      <c r="D183" s="22"/>
      <c r="E183" s="14"/>
      <c r="F183" s="14"/>
      <c r="G183" s="14"/>
      <c r="H183" s="14"/>
      <c r="I183" s="14"/>
      <c r="J183" s="14"/>
      <c r="K183" s="14"/>
      <c r="L183" s="14"/>
      <c r="M183" s="13"/>
      <c r="N183" s="14"/>
      <c r="O183" s="13"/>
      <c r="P183" s="14"/>
      <c r="Q183" s="36"/>
    </row>
    <row r="184" spans="1:17" outlineLevel="1" x14ac:dyDescent="0.2">
      <c r="A184" s="22"/>
      <c r="B184" s="11"/>
      <c r="C184" s="11"/>
      <c r="D184" s="22" t="s">
        <v>13</v>
      </c>
      <c r="E184" s="14"/>
      <c r="F184" s="14"/>
      <c r="G184" s="14"/>
      <c r="H184" s="14"/>
      <c r="I184" s="14"/>
      <c r="J184" s="14"/>
      <c r="K184" s="14"/>
      <c r="L184" s="14"/>
      <c r="M184" s="13"/>
      <c r="N184" s="14"/>
      <c r="O184" s="13"/>
      <c r="P184" s="14"/>
      <c r="Q184" s="36"/>
    </row>
    <row r="185" spans="1:17" outlineLevel="1" x14ac:dyDescent="0.2">
      <c r="A185" s="22"/>
      <c r="B185" s="11"/>
      <c r="C185" s="11"/>
      <c r="D185" s="22" t="s">
        <v>90</v>
      </c>
      <c r="E185" s="14">
        <f t="shared" ref="E185:H187" si="338">+E37+E111</f>
        <v>-57801563</v>
      </c>
      <c r="F185" s="14">
        <f t="shared" si="338"/>
        <v>-53095223</v>
      </c>
      <c r="G185" s="46">
        <f t="shared" ref="G185:G187" si="339">(+F185/E185)-1</f>
        <v>-8.1422365689315379E-2</v>
      </c>
      <c r="H185" s="14">
        <f t="shared" si="338"/>
        <v>-57801563</v>
      </c>
      <c r="I185" s="46">
        <f>+(H185/F185)-1</f>
        <v>8.8639612644625387E-2</v>
      </c>
      <c r="J185" s="14">
        <f t="shared" ref="J185" si="340">+J37+J111</f>
        <v>-57806464</v>
      </c>
      <c r="K185" s="46">
        <f>+(J185/H185)-1</f>
        <v>8.4790094690090356E-5</v>
      </c>
      <c r="L185" s="69">
        <f t="shared" ref="L185:N185" si="341">+L37+L111</f>
        <v>-57850269</v>
      </c>
      <c r="M185" s="47">
        <f>+(L185/J185)-1</f>
        <v>7.5778722600983173E-4</v>
      </c>
      <c r="N185" s="69">
        <f t="shared" si="341"/>
        <v>-58766075</v>
      </c>
      <c r="O185" s="47">
        <f t="shared" ref="O185:O186" si="342">+(N185/L185)-1</f>
        <v>1.5830626474701459E-2</v>
      </c>
      <c r="P185" s="69">
        <f t="shared" ref="P185" si="343">+P37+P111</f>
        <v>-59681880</v>
      </c>
      <c r="Q185" s="48">
        <f t="shared" ref="Q185:Q186" si="344">+(P185/N185)-1</f>
        <v>1.5583906190774099E-2</v>
      </c>
    </row>
    <row r="186" spans="1:17" outlineLevel="1" x14ac:dyDescent="0.2">
      <c r="A186" s="22"/>
      <c r="B186" s="11"/>
      <c r="C186" s="11"/>
      <c r="D186" s="22" t="s">
        <v>94</v>
      </c>
      <c r="E186" s="14">
        <f t="shared" si="338"/>
        <v>-25778441</v>
      </c>
      <c r="F186" s="14">
        <f t="shared" si="338"/>
        <v>-24755689</v>
      </c>
      <c r="G186" s="46">
        <f t="shared" si="339"/>
        <v>-3.9674703369377506E-2</v>
      </c>
      <c r="H186" s="14">
        <f t="shared" si="338"/>
        <v>-25778441</v>
      </c>
      <c r="I186" s="46">
        <f t="shared" ref="I186:I187" si="345">+(H186/F186)-1</f>
        <v>4.1313816795808034E-2</v>
      </c>
      <c r="J186" s="14">
        <f t="shared" ref="J186" si="346">+J38+J112</f>
        <v>-25779323</v>
      </c>
      <c r="K186" s="46">
        <f t="shared" ref="K186:K187" si="347">+(J186/H186)-1</f>
        <v>3.4214636951857003E-5</v>
      </c>
      <c r="L186" s="69">
        <f t="shared" ref="L186:N186" si="348">+L38+L112</f>
        <v>-25781087</v>
      </c>
      <c r="M186" s="47">
        <f t="shared" ref="M186:M187" si="349">+(L186/J186)-1</f>
        <v>6.8426932701148857E-5</v>
      </c>
      <c r="N186" s="69">
        <f t="shared" si="348"/>
        <v>-25782852</v>
      </c>
      <c r="O186" s="47">
        <f t="shared" si="342"/>
        <v>6.8461038900347049E-5</v>
      </c>
      <c r="P186" s="69">
        <f t="shared" ref="P186" si="350">+P38+P112</f>
        <v>-25784616</v>
      </c>
      <c r="Q186" s="48">
        <f t="shared" si="344"/>
        <v>6.8417566838618882E-5</v>
      </c>
    </row>
    <row r="187" spans="1:17" outlineLevel="1" x14ac:dyDescent="0.2">
      <c r="A187" s="22"/>
      <c r="B187" s="11"/>
      <c r="C187" s="11"/>
      <c r="D187" s="22" t="s">
        <v>95</v>
      </c>
      <c r="E187" s="14">
        <f t="shared" si="338"/>
        <v>-86352956</v>
      </c>
      <c r="F187" s="14">
        <f t="shared" si="338"/>
        <v>-108946835</v>
      </c>
      <c r="G187" s="46">
        <f t="shared" si="339"/>
        <v>0.26164569282376382</v>
      </c>
      <c r="H187" s="14">
        <f t="shared" si="338"/>
        <v>-98584761</v>
      </c>
      <c r="I187" s="46">
        <f t="shared" si="345"/>
        <v>-9.5111289832329637E-2</v>
      </c>
      <c r="J187" s="14">
        <f t="shared" ref="J187" si="351">+J39+J113</f>
        <v>-111676462</v>
      </c>
      <c r="K187" s="46">
        <f t="shared" si="347"/>
        <v>0.13279639639233887</v>
      </c>
      <c r="L187" s="69">
        <f t="shared" ref="L187:N187" si="352">+L39+L113</f>
        <v>-126457963</v>
      </c>
      <c r="M187" s="47">
        <f t="shared" si="349"/>
        <v>0.13236004020256309</v>
      </c>
      <c r="N187" s="69">
        <f t="shared" si="352"/>
        <v>-141666630</v>
      </c>
      <c r="O187" s="47">
        <f t="shared" ref="O187" si="353">+(N187/L187)-1</f>
        <v>0.12026658218431052</v>
      </c>
      <c r="P187" s="69">
        <f t="shared" ref="P187" si="354">+P39+P113</f>
        <v>-157688352</v>
      </c>
      <c r="Q187" s="48">
        <f t="shared" ref="Q187" si="355">+(P187/N187)-1</f>
        <v>0.11309453750682152</v>
      </c>
    </row>
    <row r="188" spans="1:17" x14ac:dyDescent="0.2">
      <c r="A188" s="22"/>
      <c r="B188" s="11"/>
      <c r="C188" s="11"/>
      <c r="D188" s="22"/>
      <c r="E188" s="14"/>
      <c r="F188" s="14"/>
      <c r="G188" s="14"/>
      <c r="H188" s="14"/>
      <c r="I188" s="14"/>
      <c r="J188" s="14"/>
      <c r="K188" s="14"/>
      <c r="L188" s="14"/>
      <c r="M188" s="13"/>
      <c r="N188" s="14"/>
      <c r="O188" s="13"/>
      <c r="P188" s="14"/>
      <c r="Q188" s="36"/>
    </row>
    <row r="189" spans="1:17" x14ac:dyDescent="0.2">
      <c r="A189" s="15"/>
      <c r="B189" s="15"/>
      <c r="C189" s="15"/>
      <c r="D189" s="28" t="s">
        <v>14</v>
      </c>
      <c r="E189" s="16">
        <f>SUM(E185:E188)</f>
        <v>-169932960</v>
      </c>
      <c r="F189" s="16">
        <f t="shared" ref="F189:H189" si="356">SUM(F185:F188)</f>
        <v>-186797747</v>
      </c>
      <c r="G189" s="49">
        <f t="shared" ref="G189" si="357">(+F189/E189)-1</f>
        <v>9.9243766482970619E-2</v>
      </c>
      <c r="H189" s="16">
        <f t="shared" si="356"/>
        <v>-182164765</v>
      </c>
      <c r="I189" s="49">
        <f t="shared" ref="I189" si="358">+(H189/F189)-1</f>
        <v>-2.4802129974297871E-2</v>
      </c>
      <c r="J189" s="16">
        <f t="shared" ref="J189:P189" si="359">SUM(J185:J188)</f>
        <v>-195262249</v>
      </c>
      <c r="K189" s="49">
        <f t="shared" ref="K189" si="360">+(J189/H189)-1</f>
        <v>7.1899107382264571E-2</v>
      </c>
      <c r="L189" s="42">
        <f t="shared" si="359"/>
        <v>-210089319</v>
      </c>
      <c r="M189" s="50">
        <f t="shared" ref="M189" si="361">+(L189/J189)-1</f>
        <v>7.5934135123067126E-2</v>
      </c>
      <c r="N189" s="42">
        <f t="shared" si="359"/>
        <v>-226215557</v>
      </c>
      <c r="O189" s="50">
        <f t="shared" ref="O189" si="362">+(N189/L189)-1</f>
        <v>7.6758961744266552E-2</v>
      </c>
      <c r="P189" s="42">
        <f t="shared" si="359"/>
        <v>-243154848</v>
      </c>
      <c r="Q189" s="51">
        <f t="shared" ref="Q189" si="363">+(P189/N189)-1</f>
        <v>7.4881193957849757E-2</v>
      </c>
    </row>
    <row r="190" spans="1:17" ht="19.5" customHeight="1" x14ac:dyDescent="0.2">
      <c r="A190" s="22"/>
      <c r="B190" s="11"/>
      <c r="C190" s="11"/>
      <c r="D190" s="22"/>
      <c r="E190" s="14"/>
      <c r="F190" s="14"/>
      <c r="G190" s="14"/>
      <c r="H190" s="14"/>
      <c r="I190" s="14"/>
      <c r="J190" s="14"/>
      <c r="K190" s="14"/>
      <c r="L190" s="14"/>
      <c r="M190" s="13"/>
      <c r="N190" s="14"/>
      <c r="O190" s="13"/>
      <c r="P190" s="14"/>
      <c r="Q190" s="36"/>
    </row>
    <row r="191" spans="1:17" x14ac:dyDescent="0.2">
      <c r="A191" s="15"/>
      <c r="B191" s="15"/>
      <c r="C191" s="15"/>
      <c r="D191" s="28" t="s">
        <v>15</v>
      </c>
      <c r="E191" s="16">
        <f>E182+E189</f>
        <v>81137226</v>
      </c>
      <c r="F191" s="16">
        <f t="shared" ref="F191:H191" si="364">F182+F189</f>
        <v>87915866</v>
      </c>
      <c r="G191" s="49">
        <f t="shared" ref="G191" si="365">(+F191/E191)-1</f>
        <v>8.354537533733275E-2</v>
      </c>
      <c r="H191" s="16">
        <f t="shared" si="364"/>
        <v>90358909</v>
      </c>
      <c r="I191" s="49">
        <f t="shared" ref="I191" si="366">+(H191/F191)-1</f>
        <v>2.7788419896813688E-2</v>
      </c>
      <c r="J191" s="16">
        <f t="shared" ref="J191:P191" si="367">J182+J189</f>
        <v>112570288</v>
      </c>
      <c r="K191" s="49">
        <f t="shared" ref="K191" si="368">+(J191/H191)-1</f>
        <v>0.24581282848379682</v>
      </c>
      <c r="L191" s="42">
        <f t="shared" si="367"/>
        <v>128690153</v>
      </c>
      <c r="M191" s="50">
        <f t="shared" ref="M191" si="369">+(L191/J191)-1</f>
        <v>0.14319822118603809</v>
      </c>
      <c r="N191" s="42">
        <f t="shared" si="367"/>
        <v>130036582</v>
      </c>
      <c r="O191" s="50">
        <f t="shared" ref="O191" si="370">+(N191/L191)-1</f>
        <v>1.046256429580894E-2</v>
      </c>
      <c r="P191" s="42">
        <f t="shared" si="367"/>
        <v>131497291</v>
      </c>
      <c r="Q191" s="51">
        <f t="shared" ref="Q191" si="371">+(P191/N191)-1</f>
        <v>1.1233062093250146E-2</v>
      </c>
    </row>
    <row r="192" spans="1:17" x14ac:dyDescent="0.2">
      <c r="A192" s="22"/>
      <c r="B192" s="11"/>
      <c r="C192" s="11"/>
      <c r="D192" s="22"/>
      <c r="E192" s="14"/>
      <c r="F192" s="14"/>
      <c r="G192" s="14"/>
      <c r="H192" s="14"/>
      <c r="I192" s="14"/>
      <c r="J192" s="14"/>
      <c r="K192" s="14"/>
      <c r="L192" s="14"/>
      <c r="M192" s="13"/>
      <c r="N192" s="14"/>
      <c r="O192" s="13"/>
      <c r="P192" s="14"/>
      <c r="Q192" s="36"/>
    </row>
    <row r="193" spans="1:17" x14ac:dyDescent="0.2">
      <c r="A193" s="22"/>
      <c r="B193" s="11"/>
      <c r="C193" s="11"/>
      <c r="D193" s="22" t="s">
        <v>96</v>
      </c>
      <c r="E193" s="14">
        <f t="shared" ref="E193:H193" si="372">+E45+E119</f>
        <v>10512958</v>
      </c>
      <c r="F193" s="14">
        <f t="shared" si="372"/>
        <v>5266692</v>
      </c>
      <c r="G193" s="46">
        <f t="shared" ref="G193" si="373">(+F193/E193)-1</f>
        <v>-0.4990285322170982</v>
      </c>
      <c r="H193" s="14">
        <f t="shared" si="372"/>
        <v>10350358</v>
      </c>
      <c r="I193" s="46">
        <f>+(H193/F193)-1</f>
        <v>0.96524839500772019</v>
      </c>
      <c r="J193" s="14">
        <f t="shared" ref="J193" si="374">+J45+J119</f>
        <v>10392859</v>
      </c>
      <c r="K193" s="46">
        <f>+(J193/H193)-1</f>
        <v>4.1062347795119969E-3</v>
      </c>
      <c r="L193" s="69">
        <f t="shared" ref="L193:N193" si="375">+L45+L119</f>
        <v>10435359</v>
      </c>
      <c r="M193" s="47">
        <f>+(L193/J193)-1</f>
        <v>4.0893463482956083E-3</v>
      </c>
      <c r="N193" s="69">
        <f t="shared" si="375"/>
        <v>10477859</v>
      </c>
      <c r="O193" s="47">
        <f>+(N193/L193)-1</f>
        <v>4.0726917013587105E-3</v>
      </c>
      <c r="P193" s="69">
        <f t="shared" ref="P193" si="376">+P45+P119</f>
        <v>10520359</v>
      </c>
      <c r="Q193" s="48">
        <f>+(P193/N193)-1</f>
        <v>4.0561721626526381E-3</v>
      </c>
    </row>
    <row r="194" spans="1:17" x14ac:dyDescent="0.2">
      <c r="A194" s="22"/>
      <c r="B194" s="11"/>
      <c r="C194" s="11"/>
      <c r="D194" s="22"/>
      <c r="E194" s="14"/>
      <c r="F194" s="14"/>
      <c r="G194" s="14"/>
      <c r="H194" s="14"/>
      <c r="I194" s="14"/>
      <c r="J194" s="14"/>
      <c r="K194" s="14"/>
      <c r="L194" s="14"/>
      <c r="M194" s="13"/>
      <c r="N194" s="14"/>
      <c r="O194" s="13"/>
      <c r="P194" s="14"/>
      <c r="Q194" s="36"/>
    </row>
    <row r="195" spans="1:17" s="5" customFormat="1" ht="13.5" thickBot="1" x14ac:dyDescent="0.25">
      <c r="A195" s="18"/>
      <c r="B195" s="18"/>
      <c r="C195" s="18"/>
      <c r="D195" s="29" t="s">
        <v>16</v>
      </c>
      <c r="E195" s="19">
        <f>E167+E174+E191+E193</f>
        <v>269475948</v>
      </c>
      <c r="F195" s="19">
        <f t="shared" ref="F195:H195" si="377">F167+F174+F191+F193</f>
        <v>281778960</v>
      </c>
      <c r="G195" s="52">
        <f t="shared" ref="G195" si="378">(+F195/E195)-1</f>
        <v>4.5655325053351348E-2</v>
      </c>
      <c r="H195" s="19">
        <f t="shared" si="377"/>
        <v>271180557</v>
      </c>
      <c r="I195" s="52">
        <f t="shared" ref="I195" si="379">+(H195/F195)-1</f>
        <v>-3.7612471136950765E-2</v>
      </c>
      <c r="J195" s="19">
        <f>J167+J174+J191+J193+2</f>
        <v>293282602</v>
      </c>
      <c r="K195" s="52">
        <f t="shared" ref="K195" si="380">+(J195/H195)-1</f>
        <v>8.1503059232967079E-2</v>
      </c>
      <c r="L195" s="19">
        <f t="shared" ref="L195:P195" si="381">L167+L174+L191+L193</f>
        <v>307525329</v>
      </c>
      <c r="M195" s="52">
        <f t="shared" ref="M195" si="382">+(L195/J195)-1</f>
        <v>4.8563150022789214E-2</v>
      </c>
      <c r="N195" s="19">
        <f t="shared" si="381"/>
        <v>315617519</v>
      </c>
      <c r="O195" s="52">
        <f t="shared" ref="O195" si="383">+(N195/L195)-1</f>
        <v>2.6313897545655607E-2</v>
      </c>
      <c r="P195" s="19">
        <f t="shared" si="381"/>
        <v>325102843</v>
      </c>
      <c r="Q195" s="53">
        <f t="shared" ref="Q195" si="384">+(P195/N195)-1</f>
        <v>3.0053224010039736E-2</v>
      </c>
    </row>
    <row r="196" spans="1:17" ht="13.5" thickTop="1" x14ac:dyDescent="0.2">
      <c r="A196" s="22"/>
      <c r="B196" s="11"/>
      <c r="C196" s="11"/>
      <c r="D196" s="22"/>
      <c r="E196" s="14"/>
      <c r="F196" s="14"/>
      <c r="G196" s="14"/>
      <c r="H196" s="14"/>
      <c r="I196" s="14"/>
      <c r="J196" s="14"/>
      <c r="K196" s="14"/>
      <c r="L196" s="14"/>
      <c r="M196" s="13"/>
      <c r="N196" s="14"/>
      <c r="O196" s="13"/>
      <c r="P196" s="14"/>
      <c r="Q196" s="36"/>
    </row>
    <row r="197" spans="1:17" x14ac:dyDescent="0.2">
      <c r="A197" s="22"/>
      <c r="B197" s="11"/>
      <c r="C197" s="11"/>
      <c r="D197" s="22"/>
      <c r="E197" s="14"/>
      <c r="F197" s="14"/>
      <c r="G197" s="14"/>
      <c r="H197" s="14"/>
      <c r="I197" s="14"/>
      <c r="J197" s="14"/>
      <c r="K197" s="14"/>
      <c r="L197" s="14"/>
      <c r="M197" s="13"/>
      <c r="N197" s="14"/>
      <c r="O197" s="13"/>
      <c r="P197" s="14"/>
      <c r="Q197" s="36"/>
    </row>
    <row r="198" spans="1:17" x14ac:dyDescent="0.2">
      <c r="A198" s="22"/>
      <c r="B198" s="11"/>
      <c r="C198" s="11"/>
      <c r="D198" s="22" t="s">
        <v>17</v>
      </c>
      <c r="E198" s="14"/>
      <c r="F198" s="14"/>
      <c r="G198" s="14"/>
      <c r="H198" s="14"/>
      <c r="I198" s="14"/>
      <c r="J198" s="14"/>
      <c r="K198" s="14"/>
      <c r="L198" s="14"/>
      <c r="M198" s="13"/>
      <c r="N198" s="14"/>
      <c r="O198" s="13"/>
      <c r="P198" s="14"/>
      <c r="Q198" s="36"/>
    </row>
    <row r="199" spans="1:17" x14ac:dyDescent="0.2">
      <c r="A199" s="22"/>
      <c r="B199" s="11"/>
      <c r="C199" s="11"/>
      <c r="D199" s="22"/>
      <c r="E199" s="14"/>
      <c r="F199" s="14"/>
      <c r="G199" s="14"/>
      <c r="H199" s="14"/>
      <c r="I199" s="14"/>
      <c r="J199" s="14"/>
      <c r="K199" s="14"/>
      <c r="L199" s="14"/>
      <c r="M199" s="13"/>
      <c r="N199" s="14"/>
      <c r="O199" s="13"/>
      <c r="P199" s="14"/>
      <c r="Q199" s="36"/>
    </row>
    <row r="200" spans="1:17" x14ac:dyDescent="0.2">
      <c r="A200" s="22"/>
      <c r="B200" s="11"/>
      <c r="C200" s="11"/>
      <c r="D200" s="22" t="s">
        <v>19</v>
      </c>
      <c r="E200" s="14"/>
      <c r="F200" s="14"/>
      <c r="G200" s="14"/>
      <c r="H200" s="14"/>
      <c r="I200" s="14"/>
      <c r="J200" s="14"/>
      <c r="K200" s="14"/>
      <c r="L200" s="14"/>
      <c r="M200" s="13"/>
      <c r="N200" s="14"/>
      <c r="O200" s="13"/>
      <c r="P200" s="14"/>
      <c r="Q200" s="36"/>
    </row>
    <row r="201" spans="1:17" x14ac:dyDescent="0.2">
      <c r="A201" s="22"/>
      <c r="B201" s="11"/>
      <c r="C201" s="11"/>
      <c r="D201" s="22" t="s">
        <v>97</v>
      </c>
      <c r="E201" s="14">
        <f t="shared" ref="E201:H205" si="385">+E53+E127</f>
        <v>3934653</v>
      </c>
      <c r="F201" s="14">
        <f t="shared" si="385"/>
        <v>4443366</v>
      </c>
      <c r="G201" s="46">
        <f t="shared" ref="G201:G205" si="386">(+F201/E201)-1</f>
        <v>0.12929043552252262</v>
      </c>
      <c r="H201" s="14">
        <f t="shared" si="385"/>
        <v>3624976</v>
      </c>
      <c r="I201" s="46">
        <f t="shared" ref="I201:I205" si="387">+(H201/F201)-1</f>
        <v>-0.1841824418695196</v>
      </c>
      <c r="J201" s="14">
        <f t="shared" ref="J201:L201" si="388">+J53+J127</f>
        <v>3221536</v>
      </c>
      <c r="K201" s="46">
        <f t="shared" ref="K201:K205" si="389">+(J201/H201)-1</f>
        <v>-0.11129452994999134</v>
      </c>
      <c r="L201" s="69">
        <f t="shared" si="388"/>
        <v>4380162</v>
      </c>
      <c r="M201" s="47">
        <f t="shared" ref="M201:M205" si="390">+(L201/H201)-1</f>
        <v>0.20832855169248021</v>
      </c>
      <c r="N201" s="69">
        <f t="shared" ref="N201" si="391">+N53+N127</f>
        <v>4717293</v>
      </c>
      <c r="O201" s="47">
        <f t="shared" ref="O201:O205" si="392">+(N201/L201)-1</f>
        <v>7.6967701194613269E-2</v>
      </c>
      <c r="P201" s="69">
        <f t="shared" ref="P201" si="393">+P53+P127</f>
        <v>4974549</v>
      </c>
      <c r="Q201" s="48">
        <f t="shared" ref="Q201:Q205" si="394">+(P201/N201)-1</f>
        <v>5.4534666385997133E-2</v>
      </c>
    </row>
    <row r="202" spans="1:17" x14ac:dyDescent="0.2">
      <c r="A202" s="22"/>
      <c r="B202" s="11"/>
      <c r="C202" s="11"/>
      <c r="D202" s="22" t="s">
        <v>98</v>
      </c>
      <c r="E202" s="14">
        <f t="shared" si="385"/>
        <v>10987448</v>
      </c>
      <c r="F202" s="14">
        <f t="shared" si="385"/>
        <v>11234778</v>
      </c>
      <c r="G202" s="46">
        <f t="shared" si="386"/>
        <v>2.2510231675271664E-2</v>
      </c>
      <c r="H202" s="14">
        <f t="shared" si="385"/>
        <v>8479485</v>
      </c>
      <c r="I202" s="46">
        <f t="shared" si="387"/>
        <v>-0.24524676856098093</v>
      </c>
      <c r="J202" s="14">
        <f t="shared" ref="J202:L202" si="395">+J54+J128</f>
        <v>8675338</v>
      </c>
      <c r="K202" s="46">
        <f t="shared" si="389"/>
        <v>2.3097275365190129E-2</v>
      </c>
      <c r="L202" s="69">
        <f t="shared" si="395"/>
        <v>8881525</v>
      </c>
      <c r="M202" s="47">
        <f t="shared" si="390"/>
        <v>4.741325681925268E-2</v>
      </c>
      <c r="N202" s="69">
        <f t="shared" ref="N202" si="396">+N54+N128</f>
        <v>9104950</v>
      </c>
      <c r="O202" s="47">
        <f t="shared" si="392"/>
        <v>2.5156152800335452E-2</v>
      </c>
      <c r="P202" s="69">
        <f t="shared" ref="P202" si="397">+P54+P128</f>
        <v>9335773</v>
      </c>
      <c r="Q202" s="48">
        <f t="shared" si="394"/>
        <v>2.5351374801618975E-2</v>
      </c>
    </row>
    <row r="203" spans="1:17" x14ac:dyDescent="0.2">
      <c r="A203" s="22"/>
      <c r="B203" s="11"/>
      <c r="C203" s="11"/>
      <c r="D203" s="22" t="s">
        <v>99</v>
      </c>
      <c r="E203" s="14">
        <f t="shared" si="385"/>
        <v>7886938</v>
      </c>
      <c r="F203" s="14">
        <f t="shared" si="385"/>
        <v>9152712</v>
      </c>
      <c r="G203" s="46">
        <f t="shared" si="386"/>
        <v>0.16048991382967626</v>
      </c>
      <c r="H203" s="14">
        <f t="shared" si="385"/>
        <v>7686938</v>
      </c>
      <c r="I203" s="46">
        <f t="shared" si="387"/>
        <v>-0.16014641343461911</v>
      </c>
      <c r="J203" s="14">
        <f t="shared" ref="J203:L203" si="398">+J55+J129</f>
        <v>7486938</v>
      </c>
      <c r="K203" s="46">
        <f t="shared" si="389"/>
        <v>-2.6018162238332088E-2</v>
      </c>
      <c r="L203" s="69">
        <f t="shared" si="398"/>
        <v>7286938</v>
      </c>
      <c r="M203" s="47">
        <f t="shared" si="390"/>
        <v>-5.2036324476664175E-2</v>
      </c>
      <c r="N203" s="69">
        <f t="shared" ref="N203" si="399">+N55+N129</f>
        <v>7286938</v>
      </c>
      <c r="O203" s="47">
        <f t="shared" si="392"/>
        <v>0</v>
      </c>
      <c r="P203" s="69">
        <f t="shared" ref="P203" si="400">+P55+P129</f>
        <v>7286938</v>
      </c>
      <c r="Q203" s="48">
        <f t="shared" si="394"/>
        <v>0</v>
      </c>
    </row>
    <row r="204" spans="1:17" x14ac:dyDescent="0.2">
      <c r="A204" s="22"/>
      <c r="B204" s="11"/>
      <c r="C204" s="11"/>
      <c r="D204" s="22" t="s">
        <v>100</v>
      </c>
      <c r="E204" s="14">
        <f t="shared" si="385"/>
        <v>7683360</v>
      </c>
      <c r="F204" s="14">
        <f t="shared" si="385"/>
        <v>5192502</v>
      </c>
      <c r="G204" s="46">
        <f t="shared" si="386"/>
        <v>-0.32418863622165306</v>
      </c>
      <c r="H204" s="14">
        <f t="shared" si="385"/>
        <v>7683360</v>
      </c>
      <c r="I204" s="46">
        <f t="shared" si="387"/>
        <v>0.4797028484534045</v>
      </c>
      <c r="J204" s="14">
        <f t="shared" ref="J204:L204" si="401">+J56+J130</f>
        <v>7483360</v>
      </c>
      <c r="K204" s="46">
        <f t="shared" si="389"/>
        <v>-2.6030278419857944E-2</v>
      </c>
      <c r="L204" s="69">
        <f t="shared" si="401"/>
        <v>7291001</v>
      </c>
      <c r="M204" s="47">
        <f t="shared" si="390"/>
        <v>-5.1066070052685264E-2</v>
      </c>
      <c r="N204" s="69">
        <f t="shared" ref="N204" si="402">+N56+N130</f>
        <v>7291001</v>
      </c>
      <c r="O204" s="47">
        <f t="shared" si="392"/>
        <v>0</v>
      </c>
      <c r="P204" s="69">
        <f t="shared" ref="P204" si="403">+P56+P130</f>
        <v>7291001</v>
      </c>
      <c r="Q204" s="48">
        <f t="shared" si="394"/>
        <v>0</v>
      </c>
    </row>
    <row r="205" spans="1:17" x14ac:dyDescent="0.2">
      <c r="A205" s="22"/>
      <c r="B205" s="11"/>
      <c r="C205" s="11"/>
      <c r="D205" s="22" t="s">
        <v>101</v>
      </c>
      <c r="E205" s="14">
        <f t="shared" si="385"/>
        <v>1795006</v>
      </c>
      <c r="F205" s="14">
        <f t="shared" si="385"/>
        <v>1865452</v>
      </c>
      <c r="G205" s="46">
        <f t="shared" si="386"/>
        <v>3.9245551268352274E-2</v>
      </c>
      <c r="H205" s="14">
        <f t="shared" si="385"/>
        <v>1865451</v>
      </c>
      <c r="I205" s="46">
        <f t="shared" si="387"/>
        <v>-5.3606310967957427E-7</v>
      </c>
      <c r="J205" s="14">
        <f t="shared" ref="J205:L205" si="404">+J57+J131</f>
        <v>1938661</v>
      </c>
      <c r="K205" s="46">
        <f t="shared" si="389"/>
        <v>3.9245201294485943E-2</v>
      </c>
      <c r="L205" s="69">
        <f t="shared" si="404"/>
        <v>2564604</v>
      </c>
      <c r="M205" s="47">
        <f t="shared" si="390"/>
        <v>0.37479033220384772</v>
      </c>
      <c r="N205" s="69">
        <f t="shared" ref="N205" si="405">+N57+N131</f>
        <v>2717830</v>
      </c>
      <c r="O205" s="47">
        <f t="shared" si="392"/>
        <v>5.9746455983068048E-2</v>
      </c>
      <c r="P205" s="69">
        <f t="shared" ref="P205" si="406">+P57+P131</f>
        <v>2828768</v>
      </c>
      <c r="Q205" s="48">
        <f t="shared" si="394"/>
        <v>4.0818594246144979E-2</v>
      </c>
    </row>
    <row r="206" spans="1:17" x14ac:dyDescent="0.2">
      <c r="A206" s="22"/>
      <c r="B206" s="11"/>
      <c r="C206" s="11"/>
      <c r="D206" s="22"/>
      <c r="E206" s="14"/>
      <c r="F206" s="14"/>
      <c r="G206" s="14"/>
      <c r="H206" s="14"/>
      <c r="I206" s="14"/>
      <c r="J206" s="14"/>
      <c r="K206" s="14"/>
      <c r="L206" s="14"/>
      <c r="M206" s="13"/>
      <c r="N206" s="14"/>
      <c r="O206" s="13"/>
      <c r="P206" s="14"/>
      <c r="Q206" s="36"/>
    </row>
    <row r="207" spans="1:17" x14ac:dyDescent="0.2">
      <c r="A207" s="15"/>
      <c r="B207" s="15"/>
      <c r="C207" s="15"/>
      <c r="D207" s="28" t="s">
        <v>21</v>
      </c>
      <c r="E207" s="16">
        <f>SUM(E201:E206)</f>
        <v>32287405</v>
      </c>
      <c r="F207" s="16">
        <f t="shared" ref="F207:H207" si="407">SUM(F201:F206)</f>
        <v>31888810</v>
      </c>
      <c r="G207" s="49">
        <f t="shared" ref="G207" si="408">(+F207/E207)-1</f>
        <v>-1.2345216346745791E-2</v>
      </c>
      <c r="H207" s="16">
        <f t="shared" si="407"/>
        <v>29340210</v>
      </c>
      <c r="I207" s="49">
        <f t="shared" ref="I207" si="409">+(H207/F207)-1</f>
        <v>-7.9921452070491172E-2</v>
      </c>
      <c r="J207" s="16">
        <f t="shared" ref="J207:P207" si="410">SUM(J201:J206)</f>
        <v>28805833</v>
      </c>
      <c r="K207" s="49">
        <f t="shared" ref="K207" si="411">+(J207/H207)-1</f>
        <v>-1.8213127990563072E-2</v>
      </c>
      <c r="L207" s="42">
        <f t="shared" si="410"/>
        <v>30404230</v>
      </c>
      <c r="M207" s="50">
        <f t="shared" ref="M207" si="412">+(L207/H207)-1</f>
        <v>3.6264907442721039E-2</v>
      </c>
      <c r="N207" s="42">
        <f t="shared" si="410"/>
        <v>31118012</v>
      </c>
      <c r="O207" s="50">
        <f t="shared" ref="O207" si="413">+(N207/L207)-1</f>
        <v>2.3476404434514597E-2</v>
      </c>
      <c r="P207" s="42">
        <f t="shared" si="410"/>
        <v>31717029</v>
      </c>
      <c r="Q207" s="51">
        <f t="shared" ref="Q207" si="414">+(P207/N207)-1</f>
        <v>1.9249847965866262E-2</v>
      </c>
    </row>
    <row r="208" spans="1:17" x14ac:dyDescent="0.2">
      <c r="A208" s="22"/>
      <c r="B208" s="11"/>
      <c r="C208" s="11"/>
      <c r="D208" s="22"/>
      <c r="E208" s="14"/>
      <c r="F208" s="14"/>
      <c r="G208" s="14"/>
      <c r="H208" s="14"/>
      <c r="I208" s="14"/>
      <c r="J208" s="14"/>
      <c r="K208" s="14"/>
      <c r="L208" s="14"/>
      <c r="M208" s="13"/>
      <c r="N208" s="14"/>
      <c r="O208" s="13"/>
      <c r="P208" s="14"/>
      <c r="Q208" s="36"/>
    </row>
    <row r="209" spans="1:17" x14ac:dyDescent="0.2">
      <c r="A209" s="22"/>
      <c r="B209" s="11"/>
      <c r="C209" s="11"/>
      <c r="D209" s="22" t="s">
        <v>20</v>
      </c>
      <c r="E209" s="14"/>
      <c r="F209" s="14"/>
      <c r="G209" s="14"/>
      <c r="H209" s="14"/>
      <c r="I209" s="14"/>
      <c r="J209" s="14"/>
      <c r="K209" s="14"/>
      <c r="L209" s="14"/>
      <c r="M209" s="13"/>
      <c r="N209" s="14"/>
      <c r="O209" s="13"/>
      <c r="P209" s="14"/>
      <c r="Q209" s="36"/>
    </row>
    <row r="210" spans="1:17" x14ac:dyDescent="0.2">
      <c r="A210" s="22"/>
      <c r="B210" s="11"/>
      <c r="C210" s="11"/>
      <c r="D210" s="22" t="s">
        <v>102</v>
      </c>
      <c r="E210" s="14">
        <f t="shared" ref="E210:H210" si="415">+E62+E136</f>
        <v>31717459</v>
      </c>
      <c r="F210" s="14">
        <f t="shared" si="415"/>
        <v>34603702</v>
      </c>
      <c r="G210" s="46">
        <f t="shared" ref="G210:G212" si="416">(+F210/E210)-1</f>
        <v>9.099855697772008E-2</v>
      </c>
      <c r="H210" s="14">
        <f t="shared" si="415"/>
        <v>31717459</v>
      </c>
      <c r="I210" s="46">
        <f t="shared" ref="I210:I212" si="417">+(H210/F210)-1</f>
        <v>-8.3408503517918398E-2</v>
      </c>
      <c r="J210" s="14">
        <f t="shared" ref="J210:L212" si="418">+J62+J136</f>
        <v>46979384</v>
      </c>
      <c r="K210" s="46">
        <f t="shared" ref="K210:K212" si="419">+(J210/H210)-1</f>
        <v>0.48118372281966226</v>
      </c>
      <c r="L210" s="69">
        <f t="shared" si="418"/>
        <v>51792535</v>
      </c>
      <c r="M210" s="47">
        <f t="shared" ref="M210:M212" si="420">+(L210/H210)-1</f>
        <v>0.6329345613720192</v>
      </c>
      <c r="N210" s="69">
        <f t="shared" ref="N210" si="421">+N62+N136</f>
        <v>49074703</v>
      </c>
      <c r="O210" s="47">
        <f t="shared" ref="O210:O212" si="422">+(N210/L210)-1</f>
        <v>-5.2475361555482825E-2</v>
      </c>
      <c r="P210" s="69">
        <f t="shared" ref="P210" si="423">+P62+P136</f>
        <v>46245937</v>
      </c>
      <c r="Q210" s="48">
        <f t="shared" ref="Q210:Q212" si="424">+(P210/N210)-1</f>
        <v>-5.7642040136238859E-2</v>
      </c>
    </row>
    <row r="211" spans="1:17" x14ac:dyDescent="0.2">
      <c r="A211" s="22"/>
      <c r="B211" s="11"/>
      <c r="C211" s="11"/>
      <c r="D211" s="22" t="s">
        <v>103</v>
      </c>
      <c r="E211" s="14">
        <f t="shared" ref="E211:F211" si="425">+E63+E137</f>
        <v>0</v>
      </c>
      <c r="F211" s="14">
        <f t="shared" si="425"/>
        <v>0</v>
      </c>
      <c r="G211" s="46" t="e">
        <f t="shared" si="416"/>
        <v>#DIV/0!</v>
      </c>
      <c r="H211" s="14">
        <f t="shared" ref="H211" si="426">+H63+H137</f>
        <v>0</v>
      </c>
      <c r="I211" s="46" t="e">
        <f t="shared" si="417"/>
        <v>#DIV/0!</v>
      </c>
      <c r="J211" s="14">
        <f t="shared" si="418"/>
        <v>0</v>
      </c>
      <c r="K211" s="46" t="e">
        <f t="shared" si="419"/>
        <v>#DIV/0!</v>
      </c>
      <c r="L211" s="69">
        <f t="shared" si="418"/>
        <v>0</v>
      </c>
      <c r="M211" s="47" t="e">
        <f t="shared" si="420"/>
        <v>#DIV/0!</v>
      </c>
      <c r="N211" s="69">
        <f t="shared" ref="N211" si="427">+N63+N137</f>
        <v>0</v>
      </c>
      <c r="O211" s="47" t="e">
        <f t="shared" si="422"/>
        <v>#DIV/0!</v>
      </c>
      <c r="P211" s="69">
        <f t="shared" ref="P211" si="428">+P63+P137</f>
        <v>0</v>
      </c>
      <c r="Q211" s="48" t="e">
        <f t="shared" si="424"/>
        <v>#DIV/0!</v>
      </c>
    </row>
    <row r="212" spans="1:17" x14ac:dyDescent="0.2">
      <c r="A212" s="22"/>
      <c r="B212" s="11"/>
      <c r="C212" s="11"/>
      <c r="D212" s="22" t="s">
        <v>104</v>
      </c>
      <c r="E212" s="14">
        <f t="shared" ref="E212:F212" si="429">+E64+E138</f>
        <v>4751724</v>
      </c>
      <c r="F212" s="14">
        <f t="shared" si="429"/>
        <v>0</v>
      </c>
      <c r="G212" s="46">
        <f t="shared" si="416"/>
        <v>-1</v>
      </c>
      <c r="H212" s="14">
        <f t="shared" ref="H212" si="430">+H64+H138</f>
        <v>2886272</v>
      </c>
      <c r="I212" s="46" t="e">
        <f t="shared" si="417"/>
        <v>#DIV/0!</v>
      </c>
      <c r="J212" s="14">
        <f t="shared" si="418"/>
        <v>947611</v>
      </c>
      <c r="K212" s="46">
        <f t="shared" si="419"/>
        <v>-0.67168340336600285</v>
      </c>
      <c r="L212" s="69">
        <f t="shared" si="418"/>
        <v>0</v>
      </c>
      <c r="M212" s="47">
        <f t="shared" si="420"/>
        <v>-1</v>
      </c>
      <c r="N212" s="69">
        <f t="shared" ref="N212" si="431">+N64+N138</f>
        <v>0</v>
      </c>
      <c r="O212" s="47" t="e">
        <f t="shared" si="422"/>
        <v>#DIV/0!</v>
      </c>
      <c r="P212" s="69">
        <f t="shared" ref="P212" si="432">+P64+P138</f>
        <v>0</v>
      </c>
      <c r="Q212" s="48" t="e">
        <f t="shared" si="424"/>
        <v>#DIV/0!</v>
      </c>
    </row>
    <row r="213" spans="1:17" x14ac:dyDescent="0.2">
      <c r="A213" s="22"/>
      <c r="B213" s="11"/>
      <c r="C213" s="11"/>
      <c r="D213" s="22"/>
      <c r="E213" s="14"/>
      <c r="F213" s="14"/>
      <c r="G213" s="14"/>
      <c r="H213" s="14"/>
      <c r="I213" s="14"/>
      <c r="J213" s="14"/>
      <c r="K213" s="14"/>
      <c r="L213" s="14"/>
      <c r="M213" s="13"/>
      <c r="N213" s="14"/>
      <c r="O213" s="13"/>
      <c r="P213" s="14"/>
      <c r="Q213" s="36"/>
    </row>
    <row r="214" spans="1:17" x14ac:dyDescent="0.2">
      <c r="A214" s="15"/>
      <c r="B214" s="15"/>
      <c r="C214" s="15"/>
      <c r="D214" s="28" t="s">
        <v>22</v>
      </c>
      <c r="E214" s="16">
        <f>SUM(E210:E213)</f>
        <v>36469183</v>
      </c>
      <c r="F214" s="16">
        <f t="shared" ref="F214:H214" si="433">SUM(F210:F213)</f>
        <v>34603702</v>
      </c>
      <c r="G214" s="49">
        <f t="shared" ref="G214" si="434">(+F214/E214)-1</f>
        <v>-5.1152256413312003E-2</v>
      </c>
      <c r="H214" s="16">
        <f t="shared" si="433"/>
        <v>34603731</v>
      </c>
      <c r="I214" s="49">
        <f t="shared" ref="I214" si="435">+(H214/F214)-1</f>
        <v>8.3806062134428316E-7</v>
      </c>
      <c r="J214" s="16">
        <f t="shared" ref="J214:P214" si="436">SUM(J210:J213)</f>
        <v>47926995</v>
      </c>
      <c r="K214" s="49">
        <f t="shared" ref="K214" si="437">+(J214/H214)-1</f>
        <v>0.38502391548472037</v>
      </c>
      <c r="L214" s="42">
        <f t="shared" si="436"/>
        <v>51792535</v>
      </c>
      <c r="M214" s="50">
        <f t="shared" ref="M214" si="438">+(L214/H214)-1</f>
        <v>0.49673267891257167</v>
      </c>
      <c r="N214" s="42">
        <f t="shared" si="436"/>
        <v>49074703</v>
      </c>
      <c r="O214" s="50">
        <f t="shared" ref="O214" si="439">+(N214/L214)-1</f>
        <v>-5.2475361555482825E-2</v>
      </c>
      <c r="P214" s="42">
        <f t="shared" si="436"/>
        <v>46245937</v>
      </c>
      <c r="Q214" s="51">
        <f t="shared" ref="Q214" si="440">+(P214/N214)-1</f>
        <v>-5.7642040136238859E-2</v>
      </c>
    </row>
    <row r="215" spans="1:17" x14ac:dyDescent="0.2">
      <c r="A215" s="22"/>
      <c r="B215" s="11"/>
      <c r="C215" s="11"/>
      <c r="D215" s="22"/>
      <c r="E215" s="14"/>
      <c r="F215" s="14"/>
      <c r="G215" s="14"/>
      <c r="H215" s="14"/>
      <c r="I215" s="14"/>
      <c r="J215" s="14"/>
      <c r="K215" s="14"/>
      <c r="L215" s="14"/>
      <c r="M215" s="13"/>
      <c r="N215" s="14"/>
      <c r="O215" s="13"/>
      <c r="P215" s="14"/>
      <c r="Q215" s="36"/>
    </row>
    <row r="216" spans="1:17" x14ac:dyDescent="0.2">
      <c r="A216" s="22"/>
      <c r="B216" s="11"/>
      <c r="C216" s="11"/>
      <c r="D216" s="22" t="s">
        <v>105</v>
      </c>
      <c r="E216" s="14">
        <f t="shared" ref="E216:H216" si="441">+E68+E142</f>
        <v>15040693</v>
      </c>
      <c r="F216" s="14">
        <f t="shared" si="441"/>
        <v>30183617</v>
      </c>
      <c r="G216" s="46">
        <f t="shared" ref="G216" si="442">(+F216/E216)-1</f>
        <v>1.0067969607517417</v>
      </c>
      <c r="H216" s="14">
        <f t="shared" si="441"/>
        <v>13065110</v>
      </c>
      <c r="I216" s="46">
        <f>+(H216/F216)-1</f>
        <v>-0.56714564725625827</v>
      </c>
      <c r="J216" s="14">
        <f t="shared" ref="J216" si="443">+J68+J142</f>
        <v>10449585</v>
      </c>
      <c r="K216" s="46">
        <f>+(J216/H216)-1</f>
        <v>-0.20019157894575701</v>
      </c>
      <c r="L216" s="69">
        <f t="shared" ref="L216" si="444">+L68+L142</f>
        <v>8193051</v>
      </c>
      <c r="M216" s="47">
        <f>+(L216/H216)-1</f>
        <v>-0.37290608345432985</v>
      </c>
      <c r="N216" s="69">
        <f t="shared" ref="N216" si="445">+N68+N142</f>
        <v>7012849</v>
      </c>
      <c r="O216" s="47">
        <f>+(N216/L216)-1</f>
        <v>-0.14404914603851482</v>
      </c>
      <c r="P216" s="69">
        <f t="shared" ref="P216" si="446">+P68+P142</f>
        <v>7076949</v>
      </c>
      <c r="Q216" s="48">
        <f>+(P216/N216)-1</f>
        <v>9.1403650641843637E-3</v>
      </c>
    </row>
    <row r="217" spans="1:17" x14ac:dyDescent="0.2">
      <c r="A217" s="22"/>
      <c r="B217" s="11"/>
      <c r="C217" s="11"/>
      <c r="D217" s="22"/>
      <c r="E217" s="14"/>
      <c r="F217" s="14"/>
      <c r="G217" s="14"/>
      <c r="H217" s="14"/>
      <c r="I217" s="14"/>
      <c r="J217" s="14"/>
      <c r="K217" s="14"/>
      <c r="L217" s="14"/>
      <c r="M217" s="13"/>
      <c r="N217" s="14"/>
      <c r="O217" s="13"/>
      <c r="P217" s="14"/>
      <c r="Q217" s="36"/>
    </row>
    <row r="218" spans="1:17" s="5" customFormat="1" ht="13.5" thickBot="1" x14ac:dyDescent="0.25">
      <c r="A218" s="18"/>
      <c r="B218" s="18"/>
      <c r="C218" s="18"/>
      <c r="D218" s="29" t="s">
        <v>23</v>
      </c>
      <c r="E218" s="19">
        <f>E207+E214+E216</f>
        <v>83797281</v>
      </c>
      <c r="F218" s="19">
        <f t="shared" ref="F218:H218" si="447">F207+F214+F216</f>
        <v>96676129</v>
      </c>
      <c r="G218" s="52">
        <f t="shared" ref="G218" si="448">(+F218/E218)-1</f>
        <v>0.1536905236817887</v>
      </c>
      <c r="H218" s="19">
        <f t="shared" si="447"/>
        <v>77009051</v>
      </c>
      <c r="I218" s="52">
        <f t="shared" ref="I218" si="449">+(H218/F218)-1</f>
        <v>-0.20343261778716859</v>
      </c>
      <c r="J218" s="19">
        <f t="shared" ref="J218" si="450">J207+J214+J216</f>
        <v>87182413</v>
      </c>
      <c r="K218" s="52">
        <f t="shared" ref="K218" si="451">+(J218/H218)-1</f>
        <v>0.13210605594918956</v>
      </c>
      <c r="L218" s="19">
        <f t="shared" ref="L218" si="452">L207+L214+L216</f>
        <v>90389816</v>
      </c>
      <c r="M218" s="52">
        <f t="shared" ref="M218" si="453">+(L218/H218)-1</f>
        <v>0.1737557446331861</v>
      </c>
      <c r="N218" s="19">
        <f t="shared" ref="N218" si="454">N207+N214+N216</f>
        <v>87205564</v>
      </c>
      <c r="O218" s="52">
        <f t="shared" ref="O218" si="455">+(N218/L218)-1</f>
        <v>-3.5227995153790381E-2</v>
      </c>
      <c r="P218" s="19">
        <f t="shared" ref="P218" si="456">P207+P214+P216</f>
        <v>85039915</v>
      </c>
      <c r="Q218" s="53">
        <f t="shared" ref="Q218" si="457">+(P218/N218)-1</f>
        <v>-2.4833839730685092E-2</v>
      </c>
    </row>
    <row r="219" spans="1:17" ht="13.5" thickTop="1" x14ac:dyDescent="0.2">
      <c r="A219" s="22"/>
      <c r="B219" s="11"/>
      <c r="C219" s="11"/>
      <c r="D219" s="22"/>
      <c r="E219" s="14"/>
      <c r="F219" s="14"/>
      <c r="G219" s="14"/>
      <c r="H219" s="14"/>
      <c r="I219" s="14"/>
      <c r="J219" s="14"/>
      <c r="K219" s="14"/>
      <c r="L219" s="14"/>
      <c r="M219" s="13"/>
      <c r="N219" s="14"/>
      <c r="O219" s="13"/>
      <c r="P219" s="14"/>
      <c r="Q219" s="36"/>
    </row>
    <row r="220" spans="1:17" x14ac:dyDescent="0.2">
      <c r="A220" s="22"/>
      <c r="B220" s="11"/>
      <c r="C220" s="11"/>
      <c r="D220" s="22" t="s">
        <v>106</v>
      </c>
      <c r="E220" s="14">
        <f t="shared" ref="E220:H220" si="458">+E72+E146</f>
        <v>185678666.99999997</v>
      </c>
      <c r="F220" s="14">
        <f t="shared" si="458"/>
        <v>185102831</v>
      </c>
      <c r="G220" s="46">
        <f t="shared" ref="G220" si="459">(+F220/E220)-1</f>
        <v>-3.1012501829301709E-3</v>
      </c>
      <c r="H220" s="14">
        <f t="shared" si="458"/>
        <v>194171505.99999991</v>
      </c>
      <c r="I220" s="46">
        <f>+(H220/F220)-1</f>
        <v>4.8992632641042144E-2</v>
      </c>
      <c r="J220" s="14">
        <f t="shared" ref="J220" si="460">+J72+J146</f>
        <v>206100187.99999994</v>
      </c>
      <c r="K220" s="46">
        <f>+(J220/H220)-1</f>
        <v>6.1433740952702154E-2</v>
      </c>
      <c r="L220" s="69">
        <f t="shared" ref="L220" si="461">+L72+L146</f>
        <v>217135513</v>
      </c>
      <c r="M220" s="47">
        <f>+(L220/H220)-1</f>
        <v>0.1182666163180508</v>
      </c>
      <c r="N220" s="69">
        <f t="shared" ref="N220" si="462">+N72+N146</f>
        <v>228411955</v>
      </c>
      <c r="O220" s="47">
        <f>+(N220/L220)-1</f>
        <v>5.1932739348814039E-2</v>
      </c>
      <c r="P220" s="69">
        <f t="shared" ref="P220" si="463">+P72+P146</f>
        <v>240062928</v>
      </c>
      <c r="Q220" s="48">
        <f>+(P220/N220)-1</f>
        <v>5.1008595412617597E-2</v>
      </c>
    </row>
    <row r="221" spans="1:17" ht="13.5" thickBot="1" x14ac:dyDescent="0.25">
      <c r="A221" s="37"/>
      <c r="B221" s="39"/>
      <c r="C221" s="39"/>
      <c r="D221" s="22"/>
      <c r="E221" s="14"/>
      <c r="F221" s="14"/>
      <c r="G221" s="14"/>
      <c r="H221" s="14"/>
      <c r="I221" s="14"/>
      <c r="J221" s="14"/>
      <c r="K221" s="14"/>
      <c r="L221" s="14"/>
      <c r="M221" s="13"/>
      <c r="N221" s="14"/>
      <c r="O221" s="13"/>
      <c r="P221" s="14"/>
      <c r="Q221" s="36"/>
    </row>
    <row r="222" spans="1:17" ht="13.5" thickBot="1" x14ac:dyDescent="0.25">
      <c r="A222" s="17"/>
      <c r="B222" s="17"/>
      <c r="C222" s="17"/>
      <c r="D222" s="30" t="s">
        <v>24</v>
      </c>
      <c r="E222" s="31">
        <f>E218+E220</f>
        <v>269475948</v>
      </c>
      <c r="F222" s="31">
        <f t="shared" ref="F222:H222" si="464">F218+F220</f>
        <v>281778960</v>
      </c>
      <c r="G222" s="54">
        <f t="shared" ref="G222" si="465">(+F222/E222)-1</f>
        <v>4.5655325053351348E-2</v>
      </c>
      <c r="H222" s="31">
        <f t="shared" si="464"/>
        <v>271180556.99999988</v>
      </c>
      <c r="I222" s="54">
        <f t="shared" ref="I222" si="466">+(H222/F222)-1</f>
        <v>-3.7612471136951209E-2</v>
      </c>
      <c r="J222" s="31">
        <f>J218+J220+1</f>
        <v>293282601.99999994</v>
      </c>
      <c r="K222" s="54">
        <f t="shared" ref="K222" si="467">+(J222/H222)-1</f>
        <v>8.1503059232967301E-2</v>
      </c>
      <c r="L222" s="31">
        <f t="shared" ref="L222" si="468">L218+L220</f>
        <v>307525329</v>
      </c>
      <c r="M222" s="54">
        <f t="shared" ref="M222" si="469">+(L222/H222)-1</f>
        <v>0.13402425454860367</v>
      </c>
      <c r="N222" s="31">
        <f t="shared" ref="N222" si="470">N218+N220</f>
        <v>315617519</v>
      </c>
      <c r="O222" s="54">
        <f t="shared" ref="O222" si="471">+(N222/L222)-1</f>
        <v>2.6313897545655607E-2</v>
      </c>
      <c r="P222" s="31">
        <f t="shared" ref="P222" si="472">P218+P220</f>
        <v>325102843</v>
      </c>
      <c r="Q222" s="55">
        <f t="shared" ref="Q222" si="473">+(P222/N222)-1</f>
        <v>3.0053224010039736E-2</v>
      </c>
    </row>
    <row r="223" spans="1:17" ht="14.25" thickTop="1" thickBot="1" x14ac:dyDescent="0.25">
      <c r="D223" s="37"/>
      <c r="E223" s="38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40"/>
    </row>
  </sheetData>
  <mergeCells count="11">
    <mergeCell ref="D1:Q1"/>
    <mergeCell ref="D5:Q5"/>
    <mergeCell ref="D6:Q6"/>
    <mergeCell ref="D79:Q79"/>
    <mergeCell ref="D80:Q80"/>
    <mergeCell ref="D152:Q152"/>
    <mergeCell ref="D153:Q153"/>
    <mergeCell ref="D154:Q154"/>
    <mergeCell ref="D151:Q151"/>
    <mergeCell ref="D3:Q3"/>
    <mergeCell ref="D77:Q77"/>
  </mergeCells>
  <pageMargins left="0.25" right="0.25" top="0.25" bottom="0.5" header="0" footer="0.3"/>
  <pageSetup scale="55" fitToHeight="0" orientation="landscape" r:id="rId1"/>
  <headerFooter>
    <oddFooter>&amp;L&amp;D, Pg &amp;P&amp;R&amp;F</oddFooter>
  </headerFooter>
  <rowBreaks count="2" manualBreakCount="2">
    <brk id="74" min="3" max="14" man="1"/>
    <brk id="148" min="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54"/>
  <sheetViews>
    <sheetView workbookViewId="0">
      <selection activeCell="B1" sqref="B1:E2"/>
    </sheetView>
  </sheetViews>
  <sheetFormatPr defaultRowHeight="12.75" x14ac:dyDescent="0.2"/>
  <cols>
    <col min="1" max="1" width="40.42578125" bestFit="1" customWidth="1"/>
    <col min="2" max="2" width="24.5703125" bestFit="1" customWidth="1"/>
    <col min="3" max="3" width="24.5703125" customWidth="1"/>
    <col min="4" max="4" width="24.5703125" bestFit="1" customWidth="1"/>
    <col min="5" max="5" width="25.7109375" customWidth="1"/>
    <col min="6" max="6" width="22.28515625" bestFit="1" customWidth="1"/>
    <col min="8" max="8" width="10.7109375" bestFit="1" customWidth="1"/>
    <col min="10" max="10" width="22.28515625" bestFit="1" customWidth="1"/>
    <col min="12" max="12" width="11.140625" bestFit="1" customWidth="1"/>
    <col min="14" max="14" width="22.28515625" bestFit="1" customWidth="1"/>
    <col min="16" max="16" width="16.28515625" bestFit="1" customWidth="1"/>
    <col min="18" max="18" width="34" bestFit="1" customWidth="1"/>
    <col min="20" max="20" width="49.28515625" customWidth="1"/>
    <col min="22" max="22" width="35.140625" customWidth="1"/>
  </cols>
  <sheetData>
    <row r="1" spans="1:22" ht="12.75" customHeight="1" x14ac:dyDescent="0.2">
      <c r="A1" s="93" t="s">
        <v>0</v>
      </c>
      <c r="B1" s="76" t="s">
        <v>121</v>
      </c>
      <c r="C1" s="94" t="s">
        <v>122</v>
      </c>
      <c r="D1" s="94" t="s">
        <v>1</v>
      </c>
      <c r="E1" s="76" t="s">
        <v>123</v>
      </c>
      <c r="F1" s="93" t="s">
        <v>1</v>
      </c>
      <c r="G1" s="93" t="s">
        <v>1</v>
      </c>
      <c r="H1" s="93" t="s">
        <v>1</v>
      </c>
      <c r="I1" s="93" t="s">
        <v>1</v>
      </c>
      <c r="J1" s="93" t="s">
        <v>1</v>
      </c>
      <c r="K1" s="93" t="s">
        <v>1</v>
      </c>
      <c r="L1" s="93" t="s">
        <v>1</v>
      </c>
      <c r="M1" s="93" t="s">
        <v>1</v>
      </c>
      <c r="N1" s="93" t="s">
        <v>1</v>
      </c>
      <c r="O1" s="93" t="s">
        <v>1</v>
      </c>
      <c r="P1" s="93" t="s">
        <v>1</v>
      </c>
      <c r="Q1" s="93" t="s">
        <v>1</v>
      </c>
      <c r="R1" s="93" t="s">
        <v>1</v>
      </c>
      <c r="S1" s="93" t="s">
        <v>1</v>
      </c>
      <c r="T1" s="93" t="s">
        <v>1</v>
      </c>
      <c r="U1" s="93" t="s">
        <v>1</v>
      </c>
      <c r="V1" t="s">
        <v>1</v>
      </c>
    </row>
    <row r="2" spans="1:22" ht="12.75" customHeight="1" x14ac:dyDescent="0.2">
      <c r="A2" s="93" t="s">
        <v>1</v>
      </c>
      <c r="B2" s="75" t="s">
        <v>108</v>
      </c>
      <c r="C2" s="75" t="s">
        <v>124</v>
      </c>
      <c r="D2" s="75" t="s">
        <v>125</v>
      </c>
      <c r="E2" s="75" t="s">
        <v>126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</row>
    <row r="3" spans="1:22" ht="12.75" customHeight="1" x14ac:dyDescent="0.2">
      <c r="A3" t="s">
        <v>25</v>
      </c>
      <c r="B3" s="1"/>
      <c r="C3" s="1"/>
      <c r="D3" s="1"/>
      <c r="E3" s="1"/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</row>
    <row r="4" spans="1:22" ht="12.75" customHeight="1" x14ac:dyDescent="0.2">
      <c r="A4" t="s">
        <v>26</v>
      </c>
      <c r="B4" s="1"/>
      <c r="C4" s="1"/>
      <c r="D4" s="1"/>
      <c r="E4" s="1"/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  <c r="O4" s="1" t="s">
        <v>1</v>
      </c>
      <c r="P4" s="1" t="s">
        <v>1</v>
      </c>
      <c r="Q4" s="1" t="s">
        <v>1</v>
      </c>
      <c r="R4" s="1" t="s">
        <v>1</v>
      </c>
      <c r="S4" s="1" t="s">
        <v>1</v>
      </c>
      <c r="T4" s="1" t="s">
        <v>1</v>
      </c>
      <c r="U4" s="1" t="s">
        <v>1</v>
      </c>
      <c r="V4" s="1" t="s">
        <v>1</v>
      </c>
    </row>
    <row r="5" spans="1:22" ht="12.75" customHeight="1" x14ac:dyDescent="0.2">
      <c r="A5" t="s">
        <v>27</v>
      </c>
      <c r="B5" s="1">
        <v>9725785</v>
      </c>
      <c r="C5" s="1">
        <v>14576141</v>
      </c>
      <c r="D5" s="74">
        <v>8611862</v>
      </c>
      <c r="E5" s="74">
        <v>7770719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</row>
    <row r="6" spans="1:22" ht="12.75" customHeight="1" x14ac:dyDescent="0.2">
      <c r="A6" t="s">
        <v>28</v>
      </c>
      <c r="B6" s="1">
        <v>68715251</v>
      </c>
      <c r="C6" s="1">
        <v>67802702</v>
      </c>
      <c r="D6" s="74">
        <v>59780109</v>
      </c>
      <c r="E6" s="74">
        <v>61203862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</row>
    <row r="7" spans="1:22" ht="12.75" customHeight="1" x14ac:dyDescent="0.2">
      <c r="A7" t="s">
        <v>29</v>
      </c>
      <c r="B7" s="1">
        <v>-42709423</v>
      </c>
      <c r="C7" s="1">
        <v>-45270950</v>
      </c>
      <c r="D7" s="74">
        <v>-42956324</v>
      </c>
      <c r="E7" s="74">
        <v>-43132456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</row>
    <row r="8" spans="1:22" ht="12.75" customHeight="1" x14ac:dyDescent="0.2">
      <c r="A8" t="s">
        <v>30</v>
      </c>
      <c r="B8" s="1">
        <v>0</v>
      </c>
      <c r="C8" s="1">
        <v>5260001</v>
      </c>
      <c r="D8" s="74">
        <v>0</v>
      </c>
      <c r="E8" s="74">
        <v>0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</row>
    <row r="9" spans="1:22" ht="12.75" customHeight="1" x14ac:dyDescent="0.2">
      <c r="A9" t="s">
        <v>118</v>
      </c>
      <c r="B9" s="1">
        <v>0</v>
      </c>
      <c r="C9" s="1">
        <v>0</v>
      </c>
      <c r="D9" s="74">
        <v>0</v>
      </c>
      <c r="E9" s="74">
        <v>0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</row>
    <row r="10" spans="1:22" ht="12.75" customHeight="1" x14ac:dyDescent="0.2">
      <c r="A10" t="s">
        <v>31</v>
      </c>
      <c r="B10" s="1">
        <v>11217548</v>
      </c>
      <c r="C10" s="1">
        <v>10594250</v>
      </c>
      <c r="D10" s="74">
        <v>10725309</v>
      </c>
      <c r="E10" s="74">
        <v>10518663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</row>
    <row r="11" spans="1:22" ht="12.75" customHeight="1" x14ac:dyDescent="0.2">
      <c r="A11" t="s">
        <v>32</v>
      </c>
      <c r="B11" s="1">
        <v>46949161</v>
      </c>
      <c r="C11" s="1">
        <v>52962144</v>
      </c>
      <c r="D11" s="74">
        <v>36160956</v>
      </c>
      <c r="E11" s="74">
        <v>36360788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</row>
    <row r="12" spans="1:22" ht="12.75" customHeight="1" x14ac:dyDescent="0.2">
      <c r="A12" t="s">
        <v>33</v>
      </c>
      <c r="B12" s="1">
        <v>0</v>
      </c>
      <c r="C12" s="1">
        <v>0</v>
      </c>
      <c r="D12" s="74">
        <v>0</v>
      </c>
      <c r="E12" s="74">
        <v>0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</row>
    <row r="13" spans="1:22" ht="12.75" customHeight="1" x14ac:dyDescent="0.2">
      <c r="A13" t="s">
        <v>34</v>
      </c>
      <c r="B13" s="1"/>
      <c r="C13" s="1"/>
      <c r="D13" s="74"/>
      <c r="E13" s="74"/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</row>
    <row r="14" spans="1:22" ht="12.75" customHeight="1" x14ac:dyDescent="0.2">
      <c r="A14" t="s">
        <v>35</v>
      </c>
      <c r="B14" s="1">
        <v>98892161</v>
      </c>
      <c r="C14" s="1">
        <v>129432346</v>
      </c>
      <c r="D14" s="74">
        <v>90303609</v>
      </c>
      <c r="E14" s="74">
        <v>104229763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</row>
    <row r="15" spans="1:22" ht="12.75" customHeight="1" x14ac:dyDescent="0.2">
      <c r="A15" t="s">
        <v>36</v>
      </c>
      <c r="B15" s="1">
        <v>94485</v>
      </c>
      <c r="C15" s="1">
        <v>0</v>
      </c>
      <c r="D15" s="74">
        <v>94485</v>
      </c>
      <c r="E15" s="74">
        <v>94485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</row>
    <row r="16" spans="1:22" ht="12.75" customHeight="1" x14ac:dyDescent="0.2">
      <c r="A16" t="s">
        <v>37</v>
      </c>
      <c r="B16" s="1">
        <v>31889957</v>
      </c>
      <c r="C16" s="1">
        <v>6201912</v>
      </c>
      <c r="D16" s="74">
        <v>43912240</v>
      </c>
      <c r="E16" s="74">
        <v>31889957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</row>
    <row r="17" spans="1:22" ht="12.75" customHeight="1" x14ac:dyDescent="0.2">
      <c r="A17" t="s">
        <v>38</v>
      </c>
      <c r="B17" s="1">
        <v>130876603</v>
      </c>
      <c r="C17" s="1">
        <v>135634258</v>
      </c>
      <c r="D17" s="74">
        <v>134310334</v>
      </c>
      <c r="E17" s="74">
        <v>136214205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</row>
    <row r="18" spans="1:22" ht="12.75" customHeight="1" x14ac:dyDescent="0.2">
      <c r="A18" t="s">
        <v>39</v>
      </c>
      <c r="B18" s="1"/>
      <c r="C18" s="1"/>
      <c r="D18" s="74"/>
      <c r="E18" s="74"/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</row>
    <row r="19" spans="1:22" ht="12.75" customHeight="1" x14ac:dyDescent="0.2">
      <c r="A19" t="s">
        <v>40</v>
      </c>
      <c r="B19" s="1"/>
      <c r="C19" s="1"/>
      <c r="D19" s="74"/>
      <c r="E19" s="74"/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</row>
    <row r="20" spans="1:22" ht="12.75" customHeight="1" x14ac:dyDescent="0.2">
      <c r="A20" t="s">
        <v>41</v>
      </c>
      <c r="B20" s="1"/>
      <c r="C20" s="1"/>
      <c r="D20" s="74"/>
      <c r="E20" s="74"/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</row>
    <row r="21" spans="1:22" ht="12.75" customHeight="1" x14ac:dyDescent="0.2">
      <c r="A21" t="s">
        <v>42</v>
      </c>
      <c r="B21" s="1">
        <v>107786316</v>
      </c>
      <c r="C21" s="1">
        <v>102633484</v>
      </c>
      <c r="D21" s="74">
        <v>107786316</v>
      </c>
      <c r="E21" s="74">
        <v>107786316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</row>
    <row r="22" spans="1:22" ht="12.75" customHeight="1" x14ac:dyDescent="0.2">
      <c r="A22" t="s">
        <v>43</v>
      </c>
      <c r="B22" s="1">
        <v>3841932</v>
      </c>
      <c r="C22" s="1">
        <v>33456193</v>
      </c>
      <c r="D22" s="74">
        <v>3841932</v>
      </c>
      <c r="E22" s="74">
        <v>19103857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</row>
    <row r="23" spans="1:22" ht="12.75" customHeight="1" x14ac:dyDescent="0.2">
      <c r="A23" t="s">
        <v>44</v>
      </c>
      <c r="B23" s="1">
        <v>104891711</v>
      </c>
      <c r="C23" s="1">
        <v>135200943</v>
      </c>
      <c r="D23" s="74">
        <v>126345199</v>
      </c>
      <c r="E23" s="74">
        <v>144358157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</row>
    <row r="24" spans="1:22" ht="12.75" customHeight="1" x14ac:dyDescent="0.2">
      <c r="A24" t="s">
        <v>45</v>
      </c>
      <c r="B24" s="1">
        <v>34550227</v>
      </c>
      <c r="C24" s="1">
        <v>3422993</v>
      </c>
      <c r="D24" s="74">
        <v>34550227</v>
      </c>
      <c r="E24" s="74">
        <v>34550227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</row>
    <row r="25" spans="1:22" ht="12.75" customHeight="1" x14ac:dyDescent="0.2">
      <c r="A25" t="s">
        <v>46</v>
      </c>
      <c r="B25" s="1">
        <v>251070186</v>
      </c>
      <c r="C25" s="1">
        <v>274713613</v>
      </c>
      <c r="D25" s="74">
        <v>272523674</v>
      </c>
      <c r="E25" s="74">
        <v>305798557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</row>
    <row r="26" spans="1:22" ht="12.75" customHeight="1" x14ac:dyDescent="0.2">
      <c r="A26" t="s">
        <v>47</v>
      </c>
      <c r="B26" s="1"/>
      <c r="C26" s="1"/>
      <c r="D26" s="74"/>
      <c r="E26" s="74"/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</row>
    <row r="27" spans="1:22" ht="12.75" customHeight="1" x14ac:dyDescent="0.2">
      <c r="A27" t="s">
        <v>48</v>
      </c>
      <c r="B27" s="1">
        <v>-57801563</v>
      </c>
      <c r="C27" s="1">
        <v>-53095223</v>
      </c>
      <c r="D27" s="74">
        <v>-57801563</v>
      </c>
      <c r="E27" s="74">
        <v>-57801563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 t="s">
        <v>1</v>
      </c>
      <c r="L27" s="1" t="s">
        <v>1</v>
      </c>
      <c r="M27" s="1" t="s">
        <v>1</v>
      </c>
      <c r="N27" s="1" t="s">
        <v>1</v>
      </c>
      <c r="O27" s="1" t="s">
        <v>1</v>
      </c>
      <c r="P27" s="1" t="s">
        <v>1</v>
      </c>
      <c r="Q27" s="1" t="s">
        <v>1</v>
      </c>
      <c r="R27" s="1" t="s">
        <v>1</v>
      </c>
      <c r="S27" s="1" t="s">
        <v>1</v>
      </c>
      <c r="T27" s="1" t="s">
        <v>1</v>
      </c>
      <c r="U27" s="1" t="s">
        <v>1</v>
      </c>
      <c r="V27" s="1" t="s">
        <v>1</v>
      </c>
    </row>
    <row r="28" spans="1:22" ht="12.75" customHeight="1" x14ac:dyDescent="0.2">
      <c r="A28" t="s">
        <v>49</v>
      </c>
      <c r="B28" s="1">
        <v>-25778441</v>
      </c>
      <c r="C28" s="1">
        <v>-24755689</v>
      </c>
      <c r="D28" s="74">
        <v>-25778441</v>
      </c>
      <c r="E28" s="74">
        <v>-25778441</v>
      </c>
      <c r="F28" s="1" t="s">
        <v>1</v>
      </c>
      <c r="G28" s="1" t="s">
        <v>1</v>
      </c>
      <c r="H28" s="1" t="s">
        <v>1</v>
      </c>
      <c r="I28" s="1" t="s">
        <v>1</v>
      </c>
      <c r="J28" s="1" t="s">
        <v>1</v>
      </c>
      <c r="K28" s="1" t="s">
        <v>1</v>
      </c>
      <c r="L28" s="1" t="s">
        <v>1</v>
      </c>
      <c r="M28" s="1" t="s">
        <v>1</v>
      </c>
      <c r="N28" s="1" t="s">
        <v>1</v>
      </c>
      <c r="O28" s="1" t="s">
        <v>1</v>
      </c>
      <c r="P28" s="1" t="s">
        <v>1</v>
      </c>
      <c r="Q28" s="1" t="s">
        <v>1</v>
      </c>
      <c r="R28" s="1" t="s">
        <v>1</v>
      </c>
      <c r="S28" s="1" t="s">
        <v>1</v>
      </c>
      <c r="T28" s="1" t="s">
        <v>1</v>
      </c>
      <c r="U28" s="1" t="s">
        <v>1</v>
      </c>
      <c r="V28" s="1" t="s">
        <v>1</v>
      </c>
    </row>
    <row r="29" spans="1:22" ht="12.75" customHeight="1" x14ac:dyDescent="0.2">
      <c r="A29" t="s">
        <v>50</v>
      </c>
      <c r="B29" s="1">
        <v>-86352956</v>
      </c>
      <c r="C29" s="1">
        <v>-108946835</v>
      </c>
      <c r="D29" s="74">
        <v>-98584761</v>
      </c>
      <c r="E29" s="74">
        <v>-111489530</v>
      </c>
      <c r="F29" s="1" t="s">
        <v>1</v>
      </c>
      <c r="G29" s="1" t="s">
        <v>1</v>
      </c>
      <c r="H29" s="1" t="s">
        <v>1</v>
      </c>
      <c r="I29" s="1" t="s">
        <v>1</v>
      </c>
      <c r="J29" s="1" t="s">
        <v>1</v>
      </c>
      <c r="K29" s="1" t="s">
        <v>1</v>
      </c>
      <c r="L29" s="1" t="s">
        <v>1</v>
      </c>
      <c r="M29" s="1" t="s">
        <v>1</v>
      </c>
      <c r="N29" s="1" t="s">
        <v>1</v>
      </c>
      <c r="O29" s="1" t="s">
        <v>1</v>
      </c>
      <c r="P29" s="1" t="s">
        <v>1</v>
      </c>
      <c r="Q29" s="1" t="s">
        <v>1</v>
      </c>
      <c r="R29" s="1" t="s">
        <v>1</v>
      </c>
      <c r="S29" s="1" t="s">
        <v>1</v>
      </c>
      <c r="T29" s="1" t="s">
        <v>1</v>
      </c>
      <c r="U29" s="1" t="s">
        <v>1</v>
      </c>
      <c r="V29" s="1" t="s">
        <v>1</v>
      </c>
    </row>
    <row r="30" spans="1:22" ht="12.75" customHeight="1" x14ac:dyDescent="0.2">
      <c r="A30" t="s">
        <v>51</v>
      </c>
      <c r="B30" s="1">
        <v>-169932960</v>
      </c>
      <c r="C30" s="1">
        <v>-186797747</v>
      </c>
      <c r="D30" s="74">
        <v>-182164765</v>
      </c>
      <c r="E30" s="74">
        <v>-195069534</v>
      </c>
      <c r="F30" s="1" t="s">
        <v>1</v>
      </c>
      <c r="G30" s="1" t="s">
        <v>1</v>
      </c>
      <c r="H30" s="1" t="s">
        <v>1</v>
      </c>
      <c r="I30" s="1" t="s">
        <v>1</v>
      </c>
      <c r="J30" s="1" t="s">
        <v>1</v>
      </c>
      <c r="K30" s="1" t="s">
        <v>1</v>
      </c>
      <c r="L30" s="1" t="s">
        <v>1</v>
      </c>
      <c r="M30" s="1" t="s">
        <v>1</v>
      </c>
      <c r="N30" s="1" t="s">
        <v>1</v>
      </c>
      <c r="O30" s="1" t="s">
        <v>1</v>
      </c>
      <c r="P30" s="1" t="s">
        <v>1</v>
      </c>
      <c r="Q30" s="1" t="s">
        <v>1</v>
      </c>
      <c r="R30" s="1" t="s">
        <v>1</v>
      </c>
      <c r="S30" s="1" t="s">
        <v>1</v>
      </c>
      <c r="T30" s="1" t="s">
        <v>1</v>
      </c>
      <c r="U30" s="1" t="s">
        <v>1</v>
      </c>
      <c r="V30" s="1" t="s">
        <v>1</v>
      </c>
    </row>
    <row r="31" spans="1:22" ht="12.75" customHeight="1" x14ac:dyDescent="0.2">
      <c r="A31" t="s">
        <v>52</v>
      </c>
      <c r="B31" s="1">
        <v>81137226</v>
      </c>
      <c r="C31" s="1">
        <v>87915866</v>
      </c>
      <c r="D31" s="74">
        <v>90358909</v>
      </c>
      <c r="E31" s="74">
        <v>110729023</v>
      </c>
      <c r="F31" s="1" t="s">
        <v>1</v>
      </c>
      <c r="G31" s="1" t="s">
        <v>1</v>
      </c>
      <c r="H31" s="1" t="s">
        <v>1</v>
      </c>
      <c r="I31" s="1" t="s">
        <v>1</v>
      </c>
      <c r="J31" s="1" t="s">
        <v>1</v>
      </c>
      <c r="K31" s="1" t="s">
        <v>1</v>
      </c>
      <c r="L31" s="1" t="s">
        <v>1</v>
      </c>
      <c r="M31" s="1" t="s">
        <v>1</v>
      </c>
      <c r="N31" s="1" t="s">
        <v>1</v>
      </c>
      <c r="O31" s="1" t="s">
        <v>1</v>
      </c>
      <c r="P31" s="1" t="s">
        <v>1</v>
      </c>
      <c r="Q31" s="1" t="s">
        <v>1</v>
      </c>
      <c r="R31" s="1" t="s">
        <v>1</v>
      </c>
      <c r="S31" s="1" t="s">
        <v>1</v>
      </c>
      <c r="T31" s="1" t="s">
        <v>1</v>
      </c>
      <c r="U31" s="1" t="s">
        <v>1</v>
      </c>
      <c r="V31" s="1" t="s">
        <v>1</v>
      </c>
    </row>
    <row r="32" spans="1:22" ht="12.75" customHeight="1" x14ac:dyDescent="0.2">
      <c r="A32" t="s">
        <v>53</v>
      </c>
      <c r="B32" s="1">
        <v>81137226</v>
      </c>
      <c r="C32" s="1">
        <v>87915866</v>
      </c>
      <c r="D32" s="74">
        <v>90358909</v>
      </c>
      <c r="E32" s="74">
        <v>110729023</v>
      </c>
      <c r="F32" s="1" t="s">
        <v>1</v>
      </c>
      <c r="G32" s="1" t="s">
        <v>1</v>
      </c>
      <c r="H32" s="1" t="s">
        <v>1</v>
      </c>
      <c r="I32" s="1" t="s">
        <v>1</v>
      </c>
      <c r="J32" s="1" t="s">
        <v>1</v>
      </c>
      <c r="K32" s="1" t="s">
        <v>1</v>
      </c>
      <c r="L32" s="1" t="s">
        <v>1</v>
      </c>
      <c r="M32" s="1" t="s">
        <v>1</v>
      </c>
      <c r="N32" s="1" t="s">
        <v>1</v>
      </c>
      <c r="O32" s="1" t="s">
        <v>1</v>
      </c>
      <c r="P32" s="1" t="s">
        <v>1</v>
      </c>
      <c r="Q32" s="1" t="s">
        <v>1</v>
      </c>
      <c r="R32" s="1" t="s">
        <v>1</v>
      </c>
      <c r="S32" s="1" t="s">
        <v>1</v>
      </c>
      <c r="T32" s="1" t="s">
        <v>1</v>
      </c>
      <c r="U32" s="1" t="s">
        <v>1</v>
      </c>
      <c r="V32" s="1" t="s">
        <v>1</v>
      </c>
    </row>
    <row r="33" spans="1:22" ht="12.75" customHeight="1" x14ac:dyDescent="0.2">
      <c r="A33" t="s">
        <v>54</v>
      </c>
      <c r="B33" s="1">
        <v>10512958</v>
      </c>
      <c r="C33" s="1">
        <v>5266692</v>
      </c>
      <c r="D33" s="74">
        <v>10350358</v>
      </c>
      <c r="E33" s="74">
        <v>10392859</v>
      </c>
      <c r="F33" s="1" t="s">
        <v>1</v>
      </c>
      <c r="G33" s="1" t="s">
        <v>1</v>
      </c>
      <c r="H33" s="1" t="s">
        <v>1</v>
      </c>
      <c r="I33" s="1" t="s">
        <v>1</v>
      </c>
      <c r="J33" s="1" t="s">
        <v>1</v>
      </c>
      <c r="K33" s="1" t="s">
        <v>1</v>
      </c>
      <c r="L33" s="1" t="s">
        <v>1</v>
      </c>
      <c r="M33" s="1" t="s">
        <v>1</v>
      </c>
      <c r="N33" s="1" t="s">
        <v>1</v>
      </c>
      <c r="O33" s="1" t="s">
        <v>1</v>
      </c>
      <c r="P33" s="1" t="s">
        <v>1</v>
      </c>
      <c r="Q33" s="1" t="s">
        <v>1</v>
      </c>
      <c r="R33" s="1" t="s">
        <v>1</v>
      </c>
      <c r="S33" s="1" t="s">
        <v>1</v>
      </c>
      <c r="T33" s="1" t="s">
        <v>1</v>
      </c>
      <c r="U33" s="1" t="s">
        <v>1</v>
      </c>
      <c r="V33" s="1" t="s">
        <v>1</v>
      </c>
    </row>
    <row r="34" spans="1:22" ht="12.75" customHeight="1" x14ac:dyDescent="0.2">
      <c r="A34" t="s">
        <v>55</v>
      </c>
      <c r="B34" s="1">
        <v>269475948</v>
      </c>
      <c r="C34" s="1">
        <v>281778960</v>
      </c>
      <c r="D34" s="74">
        <v>271180557</v>
      </c>
      <c r="E34" s="74">
        <v>293696875</v>
      </c>
      <c r="F34" s="1" t="s">
        <v>1</v>
      </c>
      <c r="G34" s="1" t="s">
        <v>1</v>
      </c>
      <c r="H34" s="1" t="s">
        <v>1</v>
      </c>
      <c r="I34" s="1" t="s">
        <v>1</v>
      </c>
      <c r="J34" s="1" t="s">
        <v>1</v>
      </c>
      <c r="K34" s="1" t="s">
        <v>1</v>
      </c>
      <c r="L34" s="1" t="s">
        <v>1</v>
      </c>
      <c r="M34" s="1" t="s">
        <v>1</v>
      </c>
      <c r="N34" s="1" t="s">
        <v>1</v>
      </c>
      <c r="O34" s="1" t="s">
        <v>1</v>
      </c>
      <c r="P34" s="1" t="s">
        <v>1</v>
      </c>
      <c r="Q34" s="1" t="s">
        <v>1</v>
      </c>
      <c r="R34" s="1" t="s">
        <v>1</v>
      </c>
      <c r="S34" s="1" t="s">
        <v>1</v>
      </c>
      <c r="T34" s="1" t="s">
        <v>1</v>
      </c>
      <c r="U34" s="1" t="s">
        <v>1</v>
      </c>
      <c r="V34" s="1" t="s">
        <v>1</v>
      </c>
    </row>
    <row r="35" spans="1:22" ht="12.75" customHeight="1" x14ac:dyDescent="0.2">
      <c r="A35" t="s">
        <v>56</v>
      </c>
      <c r="B35" s="1"/>
      <c r="C35" s="1"/>
      <c r="D35" s="74"/>
      <c r="E35" s="74"/>
      <c r="F35" s="1" t="s">
        <v>1</v>
      </c>
      <c r="G35" s="1" t="s">
        <v>1</v>
      </c>
      <c r="H35" s="1" t="s">
        <v>1</v>
      </c>
      <c r="I35" s="1" t="s">
        <v>1</v>
      </c>
      <c r="J35" s="1" t="s">
        <v>1</v>
      </c>
      <c r="K35" s="1" t="s">
        <v>1</v>
      </c>
      <c r="L35" s="1" t="s">
        <v>1</v>
      </c>
      <c r="M35" s="1" t="s">
        <v>1</v>
      </c>
      <c r="N35" s="1" t="s">
        <v>1</v>
      </c>
      <c r="O35" s="1" t="s">
        <v>1</v>
      </c>
      <c r="P35" s="1" t="s">
        <v>1</v>
      </c>
      <c r="Q35" s="1" t="s">
        <v>1</v>
      </c>
      <c r="R35" s="1" t="s">
        <v>1</v>
      </c>
      <c r="S35" s="1" t="s">
        <v>1</v>
      </c>
      <c r="T35" s="1" t="s">
        <v>1</v>
      </c>
      <c r="U35" s="1" t="s">
        <v>1</v>
      </c>
      <c r="V35" s="1" t="s">
        <v>1</v>
      </c>
    </row>
    <row r="36" spans="1:22" ht="12.75" customHeight="1" x14ac:dyDescent="0.2">
      <c r="A36" t="s">
        <v>57</v>
      </c>
      <c r="B36" s="1"/>
      <c r="C36" s="1"/>
      <c r="D36" s="74"/>
      <c r="E36" s="74"/>
      <c r="F36" s="1" t="s">
        <v>1</v>
      </c>
      <c r="G36" s="1" t="s">
        <v>1</v>
      </c>
      <c r="H36" s="1" t="s">
        <v>1</v>
      </c>
      <c r="I36" s="1" t="s">
        <v>1</v>
      </c>
      <c r="J36" s="1" t="s">
        <v>1</v>
      </c>
      <c r="K36" s="1" t="s">
        <v>1</v>
      </c>
      <c r="L36" s="1" t="s">
        <v>1</v>
      </c>
      <c r="M36" s="1" t="s">
        <v>1</v>
      </c>
      <c r="N36" s="1" t="s">
        <v>1</v>
      </c>
      <c r="O36" s="1" t="s">
        <v>1</v>
      </c>
      <c r="P36" s="1" t="s">
        <v>1</v>
      </c>
      <c r="Q36" s="1" t="s">
        <v>1</v>
      </c>
      <c r="R36" s="1" t="s">
        <v>1</v>
      </c>
      <c r="S36" s="1" t="s">
        <v>1</v>
      </c>
      <c r="T36" s="1" t="s">
        <v>1</v>
      </c>
      <c r="U36" s="1" t="s">
        <v>1</v>
      </c>
      <c r="V36" s="1" t="s">
        <v>1</v>
      </c>
    </row>
    <row r="37" spans="1:22" ht="12.75" customHeight="1" x14ac:dyDescent="0.2">
      <c r="A37" t="s">
        <v>58</v>
      </c>
      <c r="B37" s="1"/>
      <c r="C37" s="1"/>
      <c r="D37" s="74"/>
      <c r="E37" s="74"/>
      <c r="F37" s="1" t="s">
        <v>1</v>
      </c>
      <c r="G37" s="1" t="s">
        <v>1</v>
      </c>
      <c r="H37" s="1" t="s">
        <v>1</v>
      </c>
      <c r="I37" s="1" t="s">
        <v>1</v>
      </c>
      <c r="J37" s="1" t="s">
        <v>1</v>
      </c>
      <c r="K37" s="1" t="s">
        <v>1</v>
      </c>
      <c r="L37" s="1" t="s">
        <v>1</v>
      </c>
      <c r="M37" s="1" t="s">
        <v>1</v>
      </c>
      <c r="N37" s="1" t="s">
        <v>1</v>
      </c>
      <c r="O37" s="1" t="s">
        <v>1</v>
      </c>
      <c r="P37" s="1" t="s">
        <v>1</v>
      </c>
      <c r="Q37" s="1" t="s">
        <v>1</v>
      </c>
      <c r="R37" s="1" t="s">
        <v>1</v>
      </c>
      <c r="S37" s="1" t="s">
        <v>1</v>
      </c>
      <c r="T37" s="1" t="s">
        <v>1</v>
      </c>
      <c r="U37" s="1" t="s">
        <v>1</v>
      </c>
      <c r="V37" s="1" t="s">
        <v>1</v>
      </c>
    </row>
    <row r="38" spans="1:22" ht="12.75" customHeight="1" x14ac:dyDescent="0.2">
      <c r="A38" t="s">
        <v>59</v>
      </c>
      <c r="B38" s="1">
        <v>3934653</v>
      </c>
      <c r="C38" s="1">
        <v>4443366</v>
      </c>
      <c r="D38" s="74">
        <v>3624976</v>
      </c>
      <c r="E38" s="74">
        <v>3221536</v>
      </c>
      <c r="F38" s="1" t="s">
        <v>1</v>
      </c>
      <c r="G38" s="1" t="s">
        <v>1</v>
      </c>
      <c r="H38" s="1" t="s">
        <v>1</v>
      </c>
      <c r="I38" s="1" t="s">
        <v>1</v>
      </c>
      <c r="J38" s="1" t="s">
        <v>1</v>
      </c>
      <c r="K38" s="1" t="s">
        <v>1</v>
      </c>
      <c r="L38" s="1" t="s">
        <v>1</v>
      </c>
      <c r="M38" s="1" t="s">
        <v>1</v>
      </c>
      <c r="N38" s="1" t="s">
        <v>1</v>
      </c>
      <c r="O38" s="1" t="s">
        <v>1</v>
      </c>
      <c r="P38" s="1" t="s">
        <v>1</v>
      </c>
      <c r="Q38" s="1" t="s">
        <v>1</v>
      </c>
      <c r="R38" s="1" t="s">
        <v>1</v>
      </c>
      <c r="S38" s="1" t="s">
        <v>1</v>
      </c>
      <c r="T38" s="1" t="s">
        <v>1</v>
      </c>
      <c r="U38" s="1" t="s">
        <v>1</v>
      </c>
      <c r="V38" s="1" t="s">
        <v>1</v>
      </c>
    </row>
    <row r="39" spans="1:22" ht="12.75" customHeight="1" x14ac:dyDescent="0.2">
      <c r="A39" t="s">
        <v>60</v>
      </c>
      <c r="B39" s="1">
        <v>10987448</v>
      </c>
      <c r="C39" s="1">
        <v>11234778</v>
      </c>
      <c r="D39" s="74">
        <v>8479485</v>
      </c>
      <c r="E39" s="74">
        <v>8675338</v>
      </c>
      <c r="F39" s="1" t="s">
        <v>1</v>
      </c>
      <c r="G39" s="1" t="s">
        <v>1</v>
      </c>
      <c r="H39" s="1" t="s">
        <v>1</v>
      </c>
      <c r="I39" s="1" t="s">
        <v>1</v>
      </c>
      <c r="J39" s="1" t="s">
        <v>1</v>
      </c>
      <c r="K39" s="1" t="s">
        <v>1</v>
      </c>
      <c r="L39" s="1" t="s">
        <v>1</v>
      </c>
      <c r="M39" s="1" t="s">
        <v>1</v>
      </c>
      <c r="N39" s="1" t="s">
        <v>1</v>
      </c>
      <c r="O39" s="1" t="s">
        <v>1</v>
      </c>
      <c r="P39" s="1" t="s">
        <v>1</v>
      </c>
      <c r="Q39" s="1" t="s">
        <v>1</v>
      </c>
      <c r="R39" s="1" t="s">
        <v>1</v>
      </c>
      <c r="S39" s="1" t="s">
        <v>1</v>
      </c>
      <c r="T39" s="1" t="s">
        <v>1</v>
      </c>
      <c r="U39" s="1" t="s">
        <v>1</v>
      </c>
      <c r="V39" s="1" t="s">
        <v>1</v>
      </c>
    </row>
    <row r="40" spans="1:22" ht="12.75" customHeight="1" x14ac:dyDescent="0.2">
      <c r="A40" t="s">
        <v>61</v>
      </c>
      <c r="B40" s="1">
        <v>7886938</v>
      </c>
      <c r="C40" s="1">
        <v>9152712</v>
      </c>
      <c r="D40" s="74">
        <v>7686938</v>
      </c>
      <c r="E40" s="74">
        <v>7486938</v>
      </c>
      <c r="F40" s="1" t="s">
        <v>1</v>
      </c>
      <c r="G40" s="1" t="s">
        <v>1</v>
      </c>
      <c r="H40" s="1" t="s">
        <v>1</v>
      </c>
      <c r="I40" s="1" t="s">
        <v>1</v>
      </c>
      <c r="J40" s="1" t="s">
        <v>1</v>
      </c>
      <c r="K40" s="1" t="s">
        <v>1</v>
      </c>
      <c r="L40" s="1" t="s">
        <v>1</v>
      </c>
      <c r="M40" s="1" t="s">
        <v>1</v>
      </c>
      <c r="N40" s="1" t="s">
        <v>1</v>
      </c>
      <c r="O40" s="1" t="s">
        <v>1</v>
      </c>
      <c r="P40" s="1" t="s">
        <v>1</v>
      </c>
      <c r="Q40" s="1" t="s">
        <v>1</v>
      </c>
      <c r="R40" s="1" t="s">
        <v>1</v>
      </c>
      <c r="S40" s="1" t="s">
        <v>1</v>
      </c>
      <c r="T40" s="1" t="s">
        <v>1</v>
      </c>
      <c r="U40" s="1" t="s">
        <v>1</v>
      </c>
      <c r="V40" s="1" t="s">
        <v>1</v>
      </c>
    </row>
    <row r="41" spans="1:22" ht="12.75" customHeight="1" x14ac:dyDescent="0.2">
      <c r="A41" t="s">
        <v>62</v>
      </c>
      <c r="B41" s="1">
        <v>7683360</v>
      </c>
      <c r="C41" s="1">
        <v>5192502</v>
      </c>
      <c r="D41" s="74">
        <v>7683360</v>
      </c>
      <c r="E41" s="74">
        <v>7483360</v>
      </c>
      <c r="F41" s="1" t="s">
        <v>1</v>
      </c>
      <c r="G41" s="1" t="s">
        <v>1</v>
      </c>
      <c r="H41" s="1" t="s">
        <v>1</v>
      </c>
      <c r="I41" s="1" t="s">
        <v>1</v>
      </c>
      <c r="J41" s="1" t="s">
        <v>1</v>
      </c>
      <c r="K41" s="1" t="s">
        <v>1</v>
      </c>
      <c r="L41" s="1" t="s">
        <v>1</v>
      </c>
      <c r="M41" s="1" t="s">
        <v>1</v>
      </c>
      <c r="N41" s="1" t="s">
        <v>1</v>
      </c>
      <c r="O41" s="1" t="s">
        <v>1</v>
      </c>
      <c r="P41" s="1" t="s">
        <v>1</v>
      </c>
      <c r="Q41" s="1" t="s">
        <v>1</v>
      </c>
      <c r="R41" s="1" t="s">
        <v>1</v>
      </c>
      <c r="S41" s="1" t="s">
        <v>1</v>
      </c>
      <c r="T41" s="1" t="s">
        <v>1</v>
      </c>
      <c r="U41" s="1" t="s">
        <v>1</v>
      </c>
      <c r="V41" s="1" t="s">
        <v>1</v>
      </c>
    </row>
    <row r="42" spans="1:22" ht="12.75" customHeight="1" x14ac:dyDescent="0.2">
      <c r="A42" t="s">
        <v>63</v>
      </c>
      <c r="B42" s="1">
        <v>1795006</v>
      </c>
      <c r="C42" s="1">
        <v>1865452</v>
      </c>
      <c r="D42" s="74">
        <v>1865451</v>
      </c>
      <c r="E42" s="74">
        <v>1938661</v>
      </c>
      <c r="F42" s="1" t="s">
        <v>1</v>
      </c>
      <c r="G42" s="1" t="s">
        <v>1</v>
      </c>
      <c r="H42" s="1" t="s">
        <v>1</v>
      </c>
      <c r="I42" s="1" t="s">
        <v>1</v>
      </c>
      <c r="J42" s="1" t="s">
        <v>1</v>
      </c>
      <c r="K42" s="1" t="s">
        <v>1</v>
      </c>
      <c r="L42" s="1" t="s">
        <v>1</v>
      </c>
      <c r="M42" s="1" t="s">
        <v>1</v>
      </c>
      <c r="N42" s="1" t="s">
        <v>1</v>
      </c>
      <c r="O42" s="1" t="s">
        <v>1</v>
      </c>
      <c r="P42" s="1" t="s">
        <v>1</v>
      </c>
      <c r="Q42" s="1" t="s">
        <v>1</v>
      </c>
      <c r="R42" s="1" t="s">
        <v>1</v>
      </c>
      <c r="S42" s="1" t="s">
        <v>1</v>
      </c>
      <c r="T42" s="1" t="s">
        <v>1</v>
      </c>
      <c r="U42" s="1" t="s">
        <v>1</v>
      </c>
      <c r="V42" s="1" t="s">
        <v>1</v>
      </c>
    </row>
    <row r="43" spans="1:22" ht="12.75" customHeight="1" x14ac:dyDescent="0.2">
      <c r="A43" t="s">
        <v>64</v>
      </c>
      <c r="B43" s="1">
        <v>32287405</v>
      </c>
      <c r="C43" s="1">
        <v>31888810</v>
      </c>
      <c r="D43" s="74">
        <v>29340210</v>
      </c>
      <c r="E43" s="74">
        <v>28805833</v>
      </c>
      <c r="F43" s="1" t="s">
        <v>1</v>
      </c>
      <c r="G43" s="1" t="s">
        <v>1</v>
      </c>
      <c r="H43" s="1" t="s">
        <v>1</v>
      </c>
      <c r="I43" s="1" t="s">
        <v>1</v>
      </c>
      <c r="J43" s="1" t="s">
        <v>1</v>
      </c>
      <c r="K43" s="1" t="s">
        <v>1</v>
      </c>
      <c r="L43" s="1" t="s">
        <v>1</v>
      </c>
      <c r="M43" s="1" t="s">
        <v>1</v>
      </c>
      <c r="N43" s="1" t="s">
        <v>1</v>
      </c>
      <c r="O43" s="1" t="s">
        <v>1</v>
      </c>
      <c r="P43" s="1" t="s">
        <v>1</v>
      </c>
      <c r="Q43" s="1" t="s">
        <v>1</v>
      </c>
      <c r="R43" s="1" t="s">
        <v>1</v>
      </c>
      <c r="S43" s="1" t="s">
        <v>1</v>
      </c>
      <c r="T43" s="1" t="s">
        <v>1</v>
      </c>
      <c r="U43" s="1" t="s">
        <v>1</v>
      </c>
      <c r="V43" s="1" t="s">
        <v>1</v>
      </c>
    </row>
    <row r="44" spans="1:22" ht="12.75" customHeight="1" x14ac:dyDescent="0.2">
      <c r="A44" t="s">
        <v>65</v>
      </c>
      <c r="B44" s="1"/>
      <c r="C44" s="1"/>
      <c r="D44" s="74"/>
      <c r="E44" s="74"/>
      <c r="F44" s="1" t="s">
        <v>1</v>
      </c>
      <c r="G44" s="1" t="s">
        <v>1</v>
      </c>
      <c r="H44" s="1" t="s">
        <v>1</v>
      </c>
      <c r="I44" s="1" t="s">
        <v>1</v>
      </c>
      <c r="J44" s="1" t="s">
        <v>1</v>
      </c>
      <c r="K44" s="1" t="s">
        <v>1</v>
      </c>
      <c r="L44" s="1" t="s">
        <v>1</v>
      </c>
      <c r="M44" s="1" t="s">
        <v>1</v>
      </c>
      <c r="N44" s="1" t="s">
        <v>1</v>
      </c>
      <c r="O44" s="1" t="s">
        <v>1</v>
      </c>
      <c r="P44" s="1" t="s">
        <v>1</v>
      </c>
      <c r="Q44" s="1" t="s">
        <v>1</v>
      </c>
      <c r="R44" s="1" t="s">
        <v>1</v>
      </c>
      <c r="S44" s="1" t="s">
        <v>1</v>
      </c>
      <c r="T44" s="1" t="s">
        <v>1</v>
      </c>
      <c r="U44" s="1" t="s">
        <v>1</v>
      </c>
      <c r="V44" s="1" t="s">
        <v>1</v>
      </c>
    </row>
    <row r="45" spans="1:22" ht="12.75" customHeight="1" x14ac:dyDescent="0.2">
      <c r="A45" t="s">
        <v>66</v>
      </c>
      <c r="B45" s="1"/>
      <c r="C45" s="1"/>
      <c r="D45" s="74"/>
      <c r="E45" s="74"/>
      <c r="F45" s="1" t="s">
        <v>1</v>
      </c>
      <c r="G45" s="1" t="s">
        <v>1</v>
      </c>
      <c r="H45" s="1" t="s">
        <v>1</v>
      </c>
      <c r="I45" s="1" t="s">
        <v>1</v>
      </c>
      <c r="J45" s="1" t="s">
        <v>1</v>
      </c>
      <c r="K45" s="1" t="s">
        <v>1</v>
      </c>
      <c r="L45" s="1" t="s">
        <v>1</v>
      </c>
      <c r="M45" s="1" t="s">
        <v>1</v>
      </c>
      <c r="N45" s="1" t="s">
        <v>1</v>
      </c>
      <c r="O45" s="1" t="s">
        <v>1</v>
      </c>
      <c r="P45" s="1" t="s">
        <v>1</v>
      </c>
      <c r="Q45" s="1" t="s">
        <v>1</v>
      </c>
      <c r="R45" s="1" t="s">
        <v>1</v>
      </c>
      <c r="S45" s="1" t="s">
        <v>1</v>
      </c>
      <c r="T45" s="1" t="s">
        <v>1</v>
      </c>
      <c r="U45" s="1" t="s">
        <v>1</v>
      </c>
      <c r="V45" s="1" t="s">
        <v>1</v>
      </c>
    </row>
    <row r="46" spans="1:22" ht="12.75" customHeight="1" x14ac:dyDescent="0.2">
      <c r="A46" t="s">
        <v>67</v>
      </c>
      <c r="B46" s="1">
        <v>31717459</v>
      </c>
      <c r="C46" s="1">
        <v>34603702</v>
      </c>
      <c r="D46" s="74">
        <v>31717459</v>
      </c>
      <c r="E46" s="74">
        <v>46979384</v>
      </c>
      <c r="F46" s="1" t="s">
        <v>1</v>
      </c>
      <c r="G46" s="1" t="s">
        <v>1</v>
      </c>
      <c r="H46" s="1" t="s">
        <v>1</v>
      </c>
      <c r="I46" s="1" t="s">
        <v>1</v>
      </c>
      <c r="J46" s="1" t="s">
        <v>1</v>
      </c>
      <c r="K46" s="1" t="s">
        <v>1</v>
      </c>
      <c r="L46" s="1" t="s">
        <v>1</v>
      </c>
      <c r="M46" s="1" t="s">
        <v>1</v>
      </c>
      <c r="N46" s="1" t="s">
        <v>1</v>
      </c>
      <c r="O46" s="1" t="s">
        <v>1</v>
      </c>
      <c r="P46" s="1" t="s">
        <v>1</v>
      </c>
      <c r="Q46" s="1" t="s">
        <v>1</v>
      </c>
      <c r="R46" s="1" t="s">
        <v>1</v>
      </c>
      <c r="S46" s="1" t="s">
        <v>1</v>
      </c>
      <c r="T46" s="1" t="s">
        <v>1</v>
      </c>
      <c r="U46" s="1" t="s">
        <v>1</v>
      </c>
      <c r="V46" s="1" t="s">
        <v>1</v>
      </c>
    </row>
    <row r="47" spans="1:22" ht="12.75" customHeight="1" x14ac:dyDescent="0.2">
      <c r="A47" t="s">
        <v>68</v>
      </c>
      <c r="B47" s="1">
        <v>0</v>
      </c>
      <c r="C47" s="1">
        <v>0</v>
      </c>
      <c r="D47" s="74">
        <v>0</v>
      </c>
      <c r="E47" s="74">
        <v>0</v>
      </c>
      <c r="F47" s="1" t="s">
        <v>1</v>
      </c>
      <c r="G47" s="1" t="s">
        <v>1</v>
      </c>
      <c r="H47" s="1" t="s">
        <v>1</v>
      </c>
      <c r="I47" s="1" t="s">
        <v>1</v>
      </c>
      <c r="J47" s="1" t="s">
        <v>1</v>
      </c>
      <c r="K47" s="1" t="s">
        <v>1</v>
      </c>
      <c r="L47" s="1" t="s">
        <v>1</v>
      </c>
      <c r="M47" s="1" t="s">
        <v>1</v>
      </c>
      <c r="N47" s="1" t="s">
        <v>1</v>
      </c>
      <c r="O47" s="1" t="s">
        <v>1</v>
      </c>
      <c r="P47" s="1" t="s">
        <v>1</v>
      </c>
      <c r="Q47" s="1" t="s">
        <v>1</v>
      </c>
      <c r="R47" s="1" t="s">
        <v>1</v>
      </c>
      <c r="S47" s="1" t="s">
        <v>1</v>
      </c>
      <c r="T47" s="1" t="s">
        <v>1</v>
      </c>
      <c r="U47" s="1" t="s">
        <v>1</v>
      </c>
      <c r="V47" s="1" t="s">
        <v>1</v>
      </c>
    </row>
    <row r="48" spans="1:22" ht="12.75" customHeight="1" x14ac:dyDescent="0.2">
      <c r="A48" t="s">
        <v>69</v>
      </c>
      <c r="B48" s="1">
        <v>4751724</v>
      </c>
      <c r="C48" s="1">
        <v>0</v>
      </c>
      <c r="D48" s="74">
        <v>2886272</v>
      </c>
      <c r="E48" s="74">
        <v>947611</v>
      </c>
      <c r="F48" s="1" t="s">
        <v>1</v>
      </c>
      <c r="G48" s="1" t="s">
        <v>1</v>
      </c>
      <c r="H48" s="1" t="s">
        <v>1</v>
      </c>
      <c r="I48" s="1" t="s">
        <v>1</v>
      </c>
      <c r="J48" s="1" t="s">
        <v>1</v>
      </c>
      <c r="K48" s="1" t="s">
        <v>1</v>
      </c>
      <c r="L48" s="1" t="s">
        <v>1</v>
      </c>
      <c r="M48" s="1" t="s">
        <v>1</v>
      </c>
      <c r="N48" s="1" t="s">
        <v>1</v>
      </c>
      <c r="O48" s="1" t="s">
        <v>1</v>
      </c>
      <c r="P48" s="1" t="s">
        <v>1</v>
      </c>
      <c r="Q48" s="1" t="s">
        <v>1</v>
      </c>
      <c r="R48" s="1" t="s">
        <v>1</v>
      </c>
      <c r="S48" s="1" t="s">
        <v>1</v>
      </c>
      <c r="T48" s="1" t="s">
        <v>1</v>
      </c>
      <c r="U48" s="1" t="s">
        <v>1</v>
      </c>
      <c r="V48" s="1" t="s">
        <v>1</v>
      </c>
    </row>
    <row r="49" spans="1:22" ht="12.75" customHeight="1" x14ac:dyDescent="0.2">
      <c r="A49" t="s">
        <v>70</v>
      </c>
      <c r="B49" s="1">
        <v>36469183</v>
      </c>
      <c r="C49" s="1">
        <v>34603702</v>
      </c>
      <c r="D49" s="74">
        <v>34603731</v>
      </c>
      <c r="E49" s="74">
        <v>47926995</v>
      </c>
      <c r="F49" s="1" t="s">
        <v>1</v>
      </c>
      <c r="G49" s="1" t="s">
        <v>1</v>
      </c>
      <c r="H49" s="1" t="s">
        <v>1</v>
      </c>
      <c r="I49" s="1" t="s">
        <v>1</v>
      </c>
      <c r="J49" s="1" t="s">
        <v>1</v>
      </c>
      <c r="K49" s="1" t="s">
        <v>1</v>
      </c>
      <c r="L49" s="1" t="s">
        <v>1</v>
      </c>
      <c r="M49" s="1" t="s">
        <v>1</v>
      </c>
      <c r="N49" s="1" t="s">
        <v>1</v>
      </c>
      <c r="O49" s="1" t="s">
        <v>1</v>
      </c>
      <c r="P49" s="1" t="s">
        <v>1</v>
      </c>
      <c r="Q49" s="1" t="s">
        <v>1</v>
      </c>
      <c r="R49" s="1" t="s">
        <v>1</v>
      </c>
      <c r="S49" s="1" t="s">
        <v>1</v>
      </c>
      <c r="T49" s="1" t="s">
        <v>1</v>
      </c>
      <c r="U49" s="1" t="s">
        <v>1</v>
      </c>
      <c r="V49" s="1" t="s">
        <v>1</v>
      </c>
    </row>
    <row r="50" spans="1:22" ht="12.75" customHeight="1" x14ac:dyDescent="0.2">
      <c r="A50" t="s">
        <v>71</v>
      </c>
      <c r="B50" s="1">
        <v>36469183</v>
      </c>
      <c r="C50" s="1">
        <v>34603702</v>
      </c>
      <c r="D50" s="74">
        <v>34603731</v>
      </c>
      <c r="E50" s="74">
        <v>47926995</v>
      </c>
      <c r="F50" s="1" t="s">
        <v>1</v>
      </c>
      <c r="G50" s="1" t="s">
        <v>1</v>
      </c>
      <c r="H50" s="1" t="s">
        <v>1</v>
      </c>
      <c r="I50" s="1" t="s">
        <v>1</v>
      </c>
      <c r="J50" s="1" t="s">
        <v>1</v>
      </c>
      <c r="K50" s="1" t="s">
        <v>1</v>
      </c>
      <c r="L50" s="1" t="s">
        <v>1</v>
      </c>
      <c r="M50" s="1" t="s">
        <v>1</v>
      </c>
      <c r="N50" s="1" t="s">
        <v>1</v>
      </c>
      <c r="O50" s="1" t="s">
        <v>1</v>
      </c>
      <c r="P50" s="1" t="s">
        <v>1</v>
      </c>
      <c r="Q50" s="1" t="s">
        <v>1</v>
      </c>
      <c r="R50" s="1" t="s">
        <v>1</v>
      </c>
      <c r="S50" s="1" t="s">
        <v>1</v>
      </c>
      <c r="T50" s="1" t="s">
        <v>1</v>
      </c>
      <c r="U50" s="1" t="s">
        <v>1</v>
      </c>
      <c r="V50" s="1" t="s">
        <v>1</v>
      </c>
    </row>
    <row r="51" spans="1:22" ht="12.75" customHeight="1" x14ac:dyDescent="0.2">
      <c r="A51" t="s">
        <v>72</v>
      </c>
      <c r="B51" s="1">
        <v>15040693</v>
      </c>
      <c r="C51" s="1">
        <v>30183617</v>
      </c>
      <c r="D51" s="74">
        <v>13065110</v>
      </c>
      <c r="E51" s="74">
        <v>10449585</v>
      </c>
      <c r="F51" s="1" t="s">
        <v>1</v>
      </c>
      <c r="G51" s="1" t="s">
        <v>1</v>
      </c>
      <c r="H51" s="1" t="s">
        <v>1</v>
      </c>
      <c r="I51" s="1" t="s">
        <v>1</v>
      </c>
      <c r="J51" s="1" t="s">
        <v>1</v>
      </c>
      <c r="K51" s="1" t="s">
        <v>1</v>
      </c>
      <c r="L51" s="1" t="s">
        <v>1</v>
      </c>
      <c r="M51" s="1" t="s">
        <v>1</v>
      </c>
      <c r="N51" s="1" t="s">
        <v>1</v>
      </c>
      <c r="O51" s="1" t="s">
        <v>1</v>
      </c>
      <c r="P51" s="1" t="s">
        <v>1</v>
      </c>
      <c r="Q51" s="1" t="s">
        <v>1</v>
      </c>
      <c r="R51" s="1" t="s">
        <v>1</v>
      </c>
      <c r="S51" s="1" t="s">
        <v>1</v>
      </c>
      <c r="T51" s="1" t="s">
        <v>1</v>
      </c>
      <c r="U51" s="1" t="s">
        <v>1</v>
      </c>
      <c r="V51" s="1" t="s">
        <v>1</v>
      </c>
    </row>
    <row r="52" spans="1:22" ht="12.75" customHeight="1" x14ac:dyDescent="0.2">
      <c r="A52" t="s">
        <v>73</v>
      </c>
      <c r="B52" s="1">
        <v>83797281</v>
      </c>
      <c r="C52" s="1">
        <v>96676129</v>
      </c>
      <c r="D52" s="74">
        <v>77009051</v>
      </c>
      <c r="E52" s="74">
        <v>87182413</v>
      </c>
      <c r="F52" s="1" t="s">
        <v>1</v>
      </c>
      <c r="G52" s="1" t="s">
        <v>1</v>
      </c>
      <c r="H52" s="1" t="s">
        <v>1</v>
      </c>
      <c r="I52" s="1" t="s">
        <v>1</v>
      </c>
      <c r="J52" s="1" t="s">
        <v>1</v>
      </c>
      <c r="K52" s="1" t="s">
        <v>1</v>
      </c>
      <c r="L52" s="1" t="s">
        <v>1</v>
      </c>
      <c r="M52" s="1" t="s">
        <v>1</v>
      </c>
      <c r="N52" s="1" t="s">
        <v>1</v>
      </c>
      <c r="O52" s="1" t="s">
        <v>1</v>
      </c>
      <c r="P52" s="1" t="s">
        <v>1</v>
      </c>
      <c r="Q52" s="1" t="s">
        <v>1</v>
      </c>
      <c r="R52" s="1" t="s">
        <v>1</v>
      </c>
      <c r="S52" s="1" t="s">
        <v>1</v>
      </c>
      <c r="T52" s="1" t="s">
        <v>1</v>
      </c>
      <c r="U52" s="1" t="s">
        <v>1</v>
      </c>
      <c r="V52" s="1" t="s">
        <v>1</v>
      </c>
    </row>
    <row r="53" spans="1:22" ht="12.75" customHeight="1" x14ac:dyDescent="0.2">
      <c r="A53" t="s">
        <v>74</v>
      </c>
      <c r="B53" s="1">
        <v>185678666.99999997</v>
      </c>
      <c r="C53" s="1">
        <v>185102831</v>
      </c>
      <c r="D53" s="74">
        <v>194171505.99999991</v>
      </c>
      <c r="E53" s="74">
        <v>206514462.99999994</v>
      </c>
      <c r="F53" s="1" t="s">
        <v>1</v>
      </c>
      <c r="G53" s="1" t="s">
        <v>1</v>
      </c>
      <c r="H53" s="1" t="s">
        <v>1</v>
      </c>
      <c r="I53" s="1" t="s">
        <v>1</v>
      </c>
      <c r="J53" s="1" t="s">
        <v>1</v>
      </c>
      <c r="K53" s="1" t="s">
        <v>1</v>
      </c>
      <c r="L53" s="1" t="s">
        <v>1</v>
      </c>
      <c r="M53" s="1" t="s">
        <v>1</v>
      </c>
      <c r="N53" s="1" t="s">
        <v>1</v>
      </c>
      <c r="O53" s="1" t="s">
        <v>1</v>
      </c>
      <c r="P53" s="1" t="s">
        <v>1</v>
      </c>
      <c r="Q53" s="1" t="s">
        <v>1</v>
      </c>
      <c r="R53" s="1" t="s">
        <v>1</v>
      </c>
      <c r="S53" s="1" t="s">
        <v>1</v>
      </c>
      <c r="T53" s="1" t="s">
        <v>1</v>
      </c>
      <c r="U53" s="1" t="s">
        <v>1</v>
      </c>
      <c r="V53" s="1" t="s">
        <v>1</v>
      </c>
    </row>
    <row r="54" spans="1:22" ht="12.75" customHeight="1" x14ac:dyDescent="0.2">
      <c r="A54" t="s">
        <v>75</v>
      </c>
      <c r="B54" s="1">
        <v>269475948</v>
      </c>
      <c r="C54" s="1">
        <v>281778960</v>
      </c>
      <c r="D54" s="74">
        <v>271180556.99999988</v>
      </c>
      <c r="E54" s="74">
        <v>293696875.99999994</v>
      </c>
    </row>
  </sheetData>
  <mergeCells count="6">
    <mergeCell ref="A1:A2"/>
    <mergeCell ref="F1:I1"/>
    <mergeCell ref="J1:M1"/>
    <mergeCell ref="N1:Q1"/>
    <mergeCell ref="R1:U1"/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6"/>
  <sheetViews>
    <sheetView workbookViewId="0">
      <selection activeCell="A47" sqref="A47"/>
    </sheetView>
  </sheetViews>
  <sheetFormatPr defaultRowHeight="12.75" x14ac:dyDescent="0.2"/>
  <sheetData>
    <row r="2" spans="1:2" ht="12.75" customHeight="1" x14ac:dyDescent="0.2">
      <c r="A2" t="s">
        <v>76</v>
      </c>
    </row>
    <row r="3" spans="1:2" ht="12.75" customHeight="1" x14ac:dyDescent="0.2">
      <c r="A3" t="s">
        <v>2</v>
      </c>
      <c r="B3" t="s">
        <v>110</v>
      </c>
    </row>
    <row r="4" spans="1:2" ht="12.75" customHeight="1" x14ac:dyDescent="0.2"/>
    <row r="5" spans="1:2" ht="12.75" customHeight="1" x14ac:dyDescent="0.2">
      <c r="A5" t="s">
        <v>3</v>
      </c>
      <c r="B5" t="s">
        <v>119</v>
      </c>
    </row>
    <row r="6" spans="1:2" ht="12.75" customHeight="1" x14ac:dyDescent="0.2">
      <c r="A6" t="s">
        <v>4</v>
      </c>
      <c r="B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Assumptions</vt:lpstr>
      <vt:lpstr>UNRBS</vt:lpstr>
      <vt:lpstr>Report Data</vt:lpstr>
      <vt:lpstr>Report Info</vt:lpstr>
      <vt:lpstr>UNRBS!Print_Area</vt:lpstr>
      <vt:lpstr>UNRBS!Print_Titles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2008-12-12T22:09:54Z</dcterms:created>
  <dcterms:modified xsi:type="dcterms:W3CDTF">2018-09-25T12:37:55Z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