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filterPrivacy="1" defaultThemeVersion="124226"/>
  <xr:revisionPtr revIDLastSave="0" documentId="13_ncr:1_{3E208872-59FD-4F7E-B4FA-59DAB87EA4E1}" xr6:coauthVersionLast="47" xr6:coauthVersionMax="47" xr10:uidLastSave="{00000000-0000-0000-0000-000000000000}"/>
  <bookViews>
    <workbookView xWindow="1470" yWindow="1470" windowWidth="19320" windowHeight="9480" xr2:uid="{00000000-000D-0000-FFFF-FFFF00000000}"/>
  </bookViews>
  <sheets>
    <sheet name="UNRBS" sheetId="3" r:id="rId1"/>
    <sheet name="Report Data" sheetId="1" r:id="rId2"/>
    <sheet name="Report Info" sheetId="2" r:id="rId3"/>
  </sheets>
  <definedNames>
    <definedName name="_xlnm.Print_Area" localSheetId="0">UNRBS!$D$1:$AD$75</definedName>
  </definedNames>
  <calcPr calcId="191029" iterateDelta="1E-4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7" i="3" l="1"/>
  <c r="J67" i="3"/>
  <c r="L67" i="3"/>
  <c r="N67" i="3"/>
  <c r="P67" i="3"/>
  <c r="R67" i="3"/>
  <c r="T67" i="3"/>
  <c r="V67" i="3"/>
  <c r="X67" i="3"/>
  <c r="Y55" i="3"/>
  <c r="W55" i="3"/>
  <c r="U55" i="3"/>
  <c r="AB55" i="3"/>
  <c r="S55" i="3"/>
  <c r="Q55" i="3"/>
  <c r="O55" i="3"/>
  <c r="M55" i="3"/>
  <c r="K55" i="3"/>
  <c r="I55" i="3"/>
  <c r="G55" i="3"/>
  <c r="E55" i="3"/>
  <c r="D55" i="3"/>
  <c r="Y54" i="3"/>
  <c r="W54" i="3"/>
  <c r="U54" i="3"/>
  <c r="AB54" i="3"/>
  <c r="S54" i="3"/>
  <c r="Q54" i="3"/>
  <c r="O54" i="3"/>
  <c r="M54" i="3"/>
  <c r="K54" i="3"/>
  <c r="I54" i="3"/>
  <c r="G54" i="3"/>
  <c r="E54" i="3"/>
  <c r="D54" i="3"/>
  <c r="Y62" i="3"/>
  <c r="W62" i="3"/>
  <c r="U62" i="3"/>
  <c r="AB62" i="3"/>
  <c r="S62" i="3"/>
  <c r="Q62" i="3"/>
  <c r="O62" i="3"/>
  <c r="M62" i="3"/>
  <c r="K62" i="3"/>
  <c r="I62" i="3"/>
  <c r="G62" i="3"/>
  <c r="E62" i="3"/>
  <c r="D62" i="3"/>
  <c r="D52" i="3"/>
  <c r="G52" i="3"/>
  <c r="I52" i="3"/>
  <c r="K52" i="3"/>
  <c r="M52" i="3"/>
  <c r="O52" i="3"/>
  <c r="Q52" i="3"/>
  <c r="S52" i="3"/>
  <c r="U52" i="3"/>
  <c r="W52" i="3"/>
  <c r="Y52" i="3"/>
  <c r="Y14" i="3"/>
  <c r="W14" i="3"/>
  <c r="U14" i="3"/>
  <c r="S14" i="3"/>
  <c r="Q14" i="3"/>
  <c r="O14" i="3"/>
  <c r="M14" i="3"/>
  <c r="K14" i="3"/>
  <c r="I14" i="3"/>
  <c r="G14" i="3"/>
  <c r="D14" i="3"/>
  <c r="AC62" i="3"/>
  <c r="AC54" i="3"/>
  <c r="AC55" i="3"/>
  <c r="AA55" i="3"/>
  <c r="AA62" i="3"/>
  <c r="AA54" i="3"/>
  <c r="AB52" i="3"/>
  <c r="AC52" i="3"/>
  <c r="AA52" i="3"/>
  <c r="AA14" i="3"/>
  <c r="AB14" i="3"/>
  <c r="AC14" i="3"/>
  <c r="O56" i="3"/>
  <c r="G86" i="3"/>
  <c r="G82" i="3"/>
  <c r="G78" i="3"/>
  <c r="I86" i="3"/>
  <c r="I82" i="3"/>
  <c r="I78" i="3"/>
  <c r="K86" i="3"/>
  <c r="K82" i="3"/>
  <c r="K78" i="3"/>
  <c r="M86" i="3"/>
  <c r="M82" i="3"/>
  <c r="M78" i="3"/>
  <c r="Y86" i="3"/>
  <c r="W86" i="3"/>
  <c r="U86" i="3"/>
  <c r="S86" i="3"/>
  <c r="Q86" i="3"/>
  <c r="O86" i="3"/>
  <c r="D3" i="3"/>
  <c r="D2" i="3"/>
  <c r="D73" i="3"/>
  <c r="D69" i="3"/>
  <c r="D65" i="3"/>
  <c r="D64" i="3"/>
  <c r="D63" i="3"/>
  <c r="D57" i="3"/>
  <c r="D56" i="3"/>
  <c r="D53" i="3"/>
  <c r="D51" i="3"/>
  <c r="D37" i="3"/>
  <c r="D36" i="3"/>
  <c r="D35" i="3"/>
  <c r="D30" i="3"/>
  <c r="D29" i="3"/>
  <c r="D28" i="3"/>
  <c r="D27" i="3"/>
  <c r="D22" i="3"/>
  <c r="D21" i="3"/>
  <c r="D20" i="3"/>
  <c r="D15" i="3"/>
  <c r="D13" i="3"/>
  <c r="D12" i="3"/>
  <c r="D11" i="3"/>
  <c r="D10" i="3"/>
  <c r="Y10" i="3"/>
  <c r="Y11" i="3"/>
  <c r="Y12" i="3"/>
  <c r="Y13" i="3"/>
  <c r="Y15" i="3"/>
  <c r="Y20" i="3"/>
  <c r="Y21" i="3"/>
  <c r="Y22" i="3"/>
  <c r="Y27" i="3"/>
  <c r="Y28" i="3"/>
  <c r="Y29" i="3"/>
  <c r="Y30" i="3"/>
  <c r="Y35" i="3"/>
  <c r="Y36" i="3"/>
  <c r="Y37" i="3"/>
  <c r="Y43" i="3"/>
  <c r="Y51" i="3"/>
  <c r="Y53" i="3"/>
  <c r="Y56" i="3"/>
  <c r="Y57" i="3"/>
  <c r="Y63" i="3"/>
  <c r="Y64" i="3"/>
  <c r="Y65" i="3"/>
  <c r="Y69" i="3"/>
  <c r="Y73" i="3"/>
  <c r="W10" i="3"/>
  <c r="W11" i="3"/>
  <c r="W12" i="3"/>
  <c r="W13" i="3"/>
  <c r="W15" i="3"/>
  <c r="W20" i="3"/>
  <c r="W21" i="3"/>
  <c r="W22" i="3"/>
  <c r="W27" i="3"/>
  <c r="W28" i="3"/>
  <c r="W29" i="3"/>
  <c r="W30" i="3"/>
  <c r="W35" i="3"/>
  <c r="W36" i="3"/>
  <c r="W37" i="3"/>
  <c r="W43" i="3"/>
  <c r="W51" i="3"/>
  <c r="W53" i="3"/>
  <c r="W56" i="3"/>
  <c r="W57" i="3"/>
  <c r="W63" i="3"/>
  <c r="W64" i="3"/>
  <c r="W65" i="3"/>
  <c r="W69" i="3"/>
  <c r="W73" i="3"/>
  <c r="U10" i="3"/>
  <c r="U11" i="3"/>
  <c r="U12" i="3"/>
  <c r="U13" i="3"/>
  <c r="U15" i="3"/>
  <c r="U20" i="3"/>
  <c r="U21" i="3"/>
  <c r="U22" i="3"/>
  <c r="U27" i="3"/>
  <c r="U28" i="3"/>
  <c r="U29" i="3"/>
  <c r="U30" i="3"/>
  <c r="U35" i="3"/>
  <c r="U36" i="3"/>
  <c r="U37" i="3"/>
  <c r="U43" i="3"/>
  <c r="U51" i="3"/>
  <c r="U53" i="3"/>
  <c r="U56" i="3"/>
  <c r="U57" i="3"/>
  <c r="U63" i="3"/>
  <c r="U64" i="3"/>
  <c r="U65" i="3"/>
  <c r="U69" i="3"/>
  <c r="U73" i="3"/>
  <c r="S10" i="3"/>
  <c r="S11" i="3"/>
  <c r="S12" i="3"/>
  <c r="S13" i="3"/>
  <c r="S15" i="3"/>
  <c r="S20" i="3"/>
  <c r="S21" i="3"/>
  <c r="S22" i="3"/>
  <c r="S27" i="3"/>
  <c r="S28" i="3"/>
  <c r="S29" i="3"/>
  <c r="S30" i="3"/>
  <c r="S35" i="3"/>
  <c r="S36" i="3"/>
  <c r="S37" i="3"/>
  <c r="AA37" i="3"/>
  <c r="S43" i="3"/>
  <c r="AA43" i="3"/>
  <c r="S51" i="3"/>
  <c r="S53" i="3"/>
  <c r="S56" i="3"/>
  <c r="S57" i="3"/>
  <c r="S63" i="3"/>
  <c r="S64" i="3"/>
  <c r="S65" i="3"/>
  <c r="S69" i="3"/>
  <c r="S73" i="3"/>
  <c r="Q10" i="3"/>
  <c r="Q11" i="3"/>
  <c r="Q12" i="3"/>
  <c r="Q13" i="3"/>
  <c r="Q15" i="3"/>
  <c r="Q20" i="3"/>
  <c r="Q21" i="3"/>
  <c r="Q22" i="3"/>
  <c r="Q27" i="3"/>
  <c r="Q28" i="3"/>
  <c r="Q29" i="3"/>
  <c r="Q30" i="3"/>
  <c r="Q35" i="3"/>
  <c r="Q36" i="3"/>
  <c r="Q37" i="3"/>
  <c r="Q43" i="3"/>
  <c r="Q51" i="3"/>
  <c r="Q53" i="3"/>
  <c r="Q56" i="3"/>
  <c r="Q57" i="3"/>
  <c r="Q63" i="3"/>
  <c r="Q64" i="3"/>
  <c r="Q65" i="3"/>
  <c r="Q69" i="3"/>
  <c r="Q73" i="3"/>
  <c r="O10" i="3"/>
  <c r="O11" i="3"/>
  <c r="O12" i="3"/>
  <c r="O13" i="3"/>
  <c r="O15" i="3"/>
  <c r="O20" i="3"/>
  <c r="O21" i="3"/>
  <c r="O22" i="3"/>
  <c r="O27" i="3"/>
  <c r="O28" i="3"/>
  <c r="O29" i="3"/>
  <c r="O30" i="3"/>
  <c r="O35" i="3"/>
  <c r="O36" i="3"/>
  <c r="O37" i="3"/>
  <c r="O43" i="3"/>
  <c r="O51" i="3"/>
  <c r="O53" i="3"/>
  <c r="O57" i="3"/>
  <c r="O63" i="3"/>
  <c r="O64" i="3"/>
  <c r="O65" i="3"/>
  <c r="O69" i="3"/>
  <c r="O73" i="3"/>
  <c r="M10" i="3"/>
  <c r="M11" i="3"/>
  <c r="M12" i="3"/>
  <c r="M13" i="3"/>
  <c r="M15" i="3"/>
  <c r="M20" i="3"/>
  <c r="M21" i="3"/>
  <c r="M22" i="3"/>
  <c r="M27" i="3"/>
  <c r="M28" i="3"/>
  <c r="M29" i="3"/>
  <c r="M30" i="3"/>
  <c r="M35" i="3"/>
  <c r="M36" i="3"/>
  <c r="M37" i="3"/>
  <c r="M43" i="3"/>
  <c r="M51" i="3"/>
  <c r="M53" i="3"/>
  <c r="M56" i="3"/>
  <c r="M57" i="3"/>
  <c r="M63" i="3"/>
  <c r="M64" i="3"/>
  <c r="M65" i="3"/>
  <c r="M69" i="3"/>
  <c r="M73" i="3"/>
  <c r="K10" i="3"/>
  <c r="K11" i="3"/>
  <c r="K12" i="3"/>
  <c r="K13" i="3"/>
  <c r="K15" i="3"/>
  <c r="K20" i="3"/>
  <c r="K21" i="3"/>
  <c r="K22" i="3"/>
  <c r="K27" i="3"/>
  <c r="K28" i="3"/>
  <c r="K29" i="3"/>
  <c r="K30" i="3"/>
  <c r="K35" i="3"/>
  <c r="K36" i="3"/>
  <c r="K37" i="3"/>
  <c r="K43" i="3"/>
  <c r="K51" i="3"/>
  <c r="K53" i="3"/>
  <c r="K56" i="3"/>
  <c r="K57" i="3"/>
  <c r="K63" i="3"/>
  <c r="K64" i="3"/>
  <c r="K65" i="3"/>
  <c r="K69" i="3"/>
  <c r="K73" i="3"/>
  <c r="I10" i="3"/>
  <c r="I11" i="3"/>
  <c r="I12" i="3"/>
  <c r="I13" i="3"/>
  <c r="I15" i="3"/>
  <c r="I20" i="3"/>
  <c r="I21" i="3"/>
  <c r="I22" i="3"/>
  <c r="I27" i="3"/>
  <c r="I28" i="3"/>
  <c r="I29" i="3"/>
  <c r="I30" i="3"/>
  <c r="I35" i="3"/>
  <c r="I36" i="3"/>
  <c r="I37" i="3"/>
  <c r="I43" i="3"/>
  <c r="I51" i="3"/>
  <c r="I53" i="3"/>
  <c r="I56" i="3"/>
  <c r="I57" i="3"/>
  <c r="I63" i="3"/>
  <c r="I64" i="3"/>
  <c r="I65" i="3"/>
  <c r="I69" i="3"/>
  <c r="I73" i="3"/>
  <c r="G10" i="3"/>
  <c r="G11" i="3"/>
  <c r="G12" i="3"/>
  <c r="G13" i="3"/>
  <c r="G15" i="3"/>
  <c r="G20" i="3"/>
  <c r="G21" i="3"/>
  <c r="G22" i="3"/>
  <c r="G27" i="3"/>
  <c r="G28" i="3"/>
  <c r="G29" i="3"/>
  <c r="G30" i="3"/>
  <c r="G35" i="3"/>
  <c r="G36" i="3"/>
  <c r="G37" i="3"/>
  <c r="G43" i="3"/>
  <c r="G51" i="3"/>
  <c r="G53" i="3"/>
  <c r="G56" i="3"/>
  <c r="G57" i="3"/>
  <c r="G63" i="3"/>
  <c r="G64" i="3"/>
  <c r="G65" i="3"/>
  <c r="G69" i="3"/>
  <c r="G73" i="3"/>
  <c r="E10" i="3"/>
  <c r="E11" i="3"/>
  <c r="E12" i="3"/>
  <c r="E13" i="3"/>
  <c r="E15" i="3"/>
  <c r="E20" i="3"/>
  <c r="E21" i="3"/>
  <c r="E22" i="3"/>
  <c r="E27" i="3"/>
  <c r="E28" i="3"/>
  <c r="E29" i="3"/>
  <c r="E30" i="3"/>
  <c r="E35" i="3"/>
  <c r="E36" i="3"/>
  <c r="E37" i="3"/>
  <c r="E43" i="3"/>
  <c r="E51" i="3"/>
  <c r="E53" i="3"/>
  <c r="E56" i="3"/>
  <c r="E57" i="3"/>
  <c r="E63" i="3"/>
  <c r="E64" i="3"/>
  <c r="E65" i="3"/>
  <c r="E69" i="3"/>
  <c r="E73" i="3"/>
  <c r="Y82" i="3"/>
  <c r="W82" i="3"/>
  <c r="U82" i="3"/>
  <c r="S82" i="3"/>
  <c r="Q82" i="3"/>
  <c r="O82" i="3"/>
  <c r="E82" i="3"/>
  <c r="Y78" i="3"/>
  <c r="W78" i="3"/>
  <c r="U78" i="3"/>
  <c r="S78" i="3"/>
  <c r="Q78" i="3"/>
  <c r="O78" i="3"/>
  <c r="E78" i="3"/>
  <c r="E6" i="3"/>
  <c r="S6" i="3"/>
  <c r="AA6" i="3"/>
  <c r="U6" i="3"/>
  <c r="O6" i="3"/>
  <c r="K6" i="3"/>
  <c r="G6" i="3"/>
  <c r="Y6" i="3"/>
  <c r="Q6" i="3"/>
  <c r="M6" i="3"/>
  <c r="I6" i="3"/>
  <c r="O67" i="3"/>
  <c r="Q67" i="3"/>
  <c r="AA13" i="3"/>
  <c r="AB15" i="3"/>
  <c r="AA12" i="3"/>
  <c r="AC15" i="3"/>
  <c r="AB51" i="3"/>
  <c r="Y67" i="3"/>
  <c r="AB11" i="3"/>
  <c r="AC11" i="3"/>
  <c r="K67" i="3"/>
  <c r="S67" i="3"/>
  <c r="U67" i="3"/>
  <c r="W67" i="3"/>
  <c r="G67" i="3"/>
  <c r="I67" i="3"/>
  <c r="M67" i="3"/>
  <c r="AA65" i="3"/>
  <c r="AA21" i="3"/>
  <c r="AB57" i="3"/>
  <c r="AB22" i="3"/>
  <c r="AA53" i="3"/>
  <c r="AA20" i="3"/>
  <c r="AB56" i="3"/>
  <c r="AA30" i="3"/>
  <c r="AB73" i="3"/>
  <c r="AC73" i="3"/>
  <c r="AC51" i="3"/>
  <c r="W59" i="3"/>
  <c r="AC63" i="3"/>
  <c r="AA73" i="3"/>
  <c r="AA36" i="3"/>
  <c r="AA11" i="3"/>
  <c r="AB43" i="3"/>
  <c r="AB13" i="3"/>
  <c r="AC57" i="3"/>
  <c r="AA51" i="3"/>
  <c r="AA15" i="3"/>
  <c r="AB21" i="3"/>
  <c r="AA63" i="3"/>
  <c r="AA28" i="3"/>
  <c r="AB65" i="3"/>
  <c r="AA56" i="3"/>
  <c r="AA22" i="3"/>
  <c r="AB63" i="3"/>
  <c r="AB53" i="3"/>
  <c r="AB20" i="3"/>
  <c r="AC53" i="3"/>
  <c r="AC20" i="3"/>
  <c r="AA69" i="3"/>
  <c r="AA35" i="3"/>
  <c r="AA10" i="3"/>
  <c r="AB12" i="3"/>
  <c r="AA64" i="3"/>
  <c r="AA29" i="3"/>
  <c r="AB69" i="3"/>
  <c r="AB10" i="3"/>
  <c r="AA57" i="3"/>
  <c r="AA27" i="3"/>
  <c r="AB64" i="3"/>
  <c r="AC69" i="3"/>
  <c r="AC10" i="3"/>
  <c r="AB6" i="3"/>
  <c r="AC65" i="3"/>
  <c r="AC56" i="3"/>
  <c r="AC43" i="3"/>
  <c r="AC22" i="3"/>
  <c r="AC13" i="3"/>
  <c r="AC64" i="3"/>
  <c r="AC21" i="3"/>
  <c r="AC12" i="3"/>
  <c r="AB35" i="3"/>
  <c r="AB27" i="3"/>
  <c r="AB30" i="3"/>
  <c r="AB37" i="3"/>
  <c r="AB29" i="3"/>
  <c r="AB36" i="3"/>
  <c r="AB28" i="3"/>
  <c r="O32" i="3"/>
  <c r="W39" i="3"/>
  <c r="I24" i="3"/>
  <c r="W32" i="3"/>
  <c r="Y59" i="3"/>
  <c r="M24" i="3"/>
  <c r="Q24" i="3"/>
  <c r="Y17" i="3"/>
  <c r="I39" i="3"/>
  <c r="M17" i="3"/>
  <c r="U24" i="3"/>
  <c r="I59" i="3"/>
  <c r="K32" i="3"/>
  <c r="M39" i="3"/>
  <c r="O39" i="3"/>
  <c r="Q59" i="3"/>
  <c r="Q39" i="3"/>
  <c r="S32" i="3"/>
  <c r="U17" i="3"/>
  <c r="E67" i="3"/>
  <c r="E24" i="3"/>
  <c r="G39" i="3"/>
  <c r="G24" i="3"/>
  <c r="I32" i="3"/>
  <c r="Q17" i="3"/>
  <c r="S39" i="3"/>
  <c r="U59" i="3"/>
  <c r="W24" i="3"/>
  <c r="Y24" i="3"/>
  <c r="W17" i="3"/>
  <c r="Y32" i="3"/>
  <c r="I17" i="3"/>
  <c r="K39" i="3"/>
  <c r="M59" i="3"/>
  <c r="O24" i="3"/>
  <c r="Q32" i="3"/>
  <c r="Y39" i="3"/>
  <c r="E59" i="3"/>
  <c r="E17" i="3"/>
  <c r="G32" i="3"/>
  <c r="K59" i="3"/>
  <c r="G59" i="3"/>
  <c r="E32" i="3"/>
  <c r="O17" i="3"/>
  <c r="S24" i="3"/>
  <c r="AA24" i="3"/>
  <c r="U32" i="3"/>
  <c r="E39" i="3"/>
  <c r="G17" i="3"/>
  <c r="K24" i="3"/>
  <c r="M32" i="3"/>
  <c r="S59" i="3"/>
  <c r="S17" i="3"/>
  <c r="U39" i="3"/>
  <c r="K17" i="3"/>
  <c r="O59" i="3"/>
  <c r="AC59" i="3"/>
  <c r="AC67" i="3"/>
  <c r="AC17" i="3"/>
  <c r="AA17" i="3"/>
  <c r="AB17" i="3"/>
  <c r="AA59" i="3"/>
  <c r="AC24" i="3"/>
  <c r="AB59" i="3"/>
  <c r="AA67" i="3"/>
  <c r="AB67" i="3"/>
  <c r="AB24" i="3"/>
  <c r="AB39" i="3"/>
  <c r="AB32" i="3"/>
  <c r="AA39" i="3"/>
  <c r="AA32" i="3"/>
  <c r="W41" i="3"/>
  <c r="M41" i="3"/>
  <c r="M45" i="3"/>
  <c r="Q41" i="3"/>
  <c r="Q45" i="3"/>
  <c r="Q80" i="3"/>
  <c r="I41" i="3"/>
  <c r="I45" i="3"/>
  <c r="O41" i="3"/>
  <c r="O45" i="3"/>
  <c r="I71" i="3"/>
  <c r="S41" i="3"/>
  <c r="AA41" i="3"/>
  <c r="K71" i="3"/>
  <c r="E71" i="3"/>
  <c r="E75" i="3"/>
  <c r="E84" i="3"/>
  <c r="M71" i="3"/>
  <c r="Q71" i="3"/>
  <c r="Q75" i="3"/>
  <c r="Q84" i="3"/>
  <c r="K41" i="3"/>
  <c r="K45" i="3"/>
  <c r="Y41" i="3"/>
  <c r="Y45" i="3"/>
  <c r="Y71" i="3"/>
  <c r="G41" i="3"/>
  <c r="O71" i="3"/>
  <c r="U71" i="3"/>
  <c r="E41" i="3"/>
  <c r="E45" i="3"/>
  <c r="E80" i="3"/>
  <c r="S71" i="3"/>
  <c r="W71" i="3"/>
  <c r="U41" i="3"/>
  <c r="G71" i="3"/>
  <c r="AB41" i="3"/>
  <c r="AC71" i="3"/>
  <c r="AA71" i="3"/>
  <c r="AB71" i="3"/>
  <c r="W45" i="3"/>
  <c r="AC45" i="3"/>
  <c r="AC41" i="3"/>
  <c r="G88" i="3"/>
  <c r="S88" i="3"/>
  <c r="S45" i="3"/>
  <c r="M84" i="3"/>
  <c r="Y84" i="3"/>
  <c r="M75" i="3"/>
  <c r="M80" i="3"/>
  <c r="M88" i="3"/>
  <c r="I75" i="3"/>
  <c r="I80" i="3"/>
  <c r="I88" i="3"/>
  <c r="K75" i="3"/>
  <c r="K80" i="3"/>
  <c r="K88" i="3"/>
  <c r="W75" i="3"/>
  <c r="W88" i="3"/>
  <c r="Y75" i="3"/>
  <c r="Y80" i="3"/>
  <c r="Y88" i="3"/>
  <c r="K84" i="3"/>
  <c r="I84" i="3"/>
  <c r="U75" i="3"/>
  <c r="U88" i="3"/>
  <c r="O75" i="3"/>
  <c r="O80" i="3"/>
  <c r="O88" i="3"/>
  <c r="O84" i="3"/>
  <c r="G45" i="3"/>
  <c r="G75" i="3"/>
  <c r="S75" i="3"/>
  <c r="U45" i="3"/>
  <c r="AB45" i="3"/>
  <c r="AA75" i="3"/>
  <c r="AB75" i="3"/>
  <c r="AA45" i="3"/>
  <c r="W84" i="3"/>
  <c r="W80" i="3"/>
  <c r="AC75" i="3"/>
  <c r="S84" i="3"/>
  <c r="S80" i="3"/>
  <c r="U80" i="3"/>
  <c r="U84" i="3"/>
  <c r="G80" i="3"/>
  <c r="G84" i="3"/>
</calcChain>
</file>

<file path=xl/sharedStrings.xml><?xml version="1.0" encoding="utf-8"?>
<sst xmlns="http://schemas.openxmlformats.org/spreadsheetml/2006/main" count="174" uniqueCount="110">
  <si>
    <t>Accounts</t>
  </si>
  <si>
    <t/>
  </si>
  <si>
    <t>Actuals</t>
  </si>
  <si>
    <t>Description:</t>
  </si>
  <si>
    <t>Levels:</t>
  </si>
  <si>
    <t>Currency:</t>
  </si>
  <si>
    <t>United States of America, Dollars</t>
  </si>
  <si>
    <t>LOOKUP COLUMN</t>
  </si>
  <si>
    <t>PERCENT CHANGE</t>
  </si>
  <si>
    <t>SCHEDULE 12</t>
  </si>
  <si>
    <t>TOTAL CURRENT ASSETS</t>
  </si>
  <si>
    <t>CURRENT ASSETS</t>
  </si>
  <si>
    <t>BOARD DESIGNATED ASSETS</t>
  </si>
  <si>
    <t>TOTAL BOARD DESIGNATED ASSETS</t>
  </si>
  <si>
    <t>PROPERTY, PLANT, AND EQUIPMENT</t>
  </si>
  <si>
    <t>TOTAL PROPERTY, PLANT AND EQUIPMENT</t>
  </si>
  <si>
    <t>LESS: ACCUMULATED DEPRECIATION</t>
  </si>
  <si>
    <t>TOTAL ACCUMULATED DEPRECIATION</t>
  </si>
  <si>
    <t>TOTAL PROPERTY, PLANT AND EQUIPMENT, NET</t>
  </si>
  <si>
    <t>TOTAL ASSETS</t>
  </si>
  <si>
    <t>LIABILITIES AND FUND BALANCE</t>
  </si>
  <si>
    <t>ASSETS</t>
  </si>
  <si>
    <t>CURRENT LIABILITIES</t>
  </si>
  <si>
    <t>LONG-TERM DEBT</t>
  </si>
  <si>
    <t>TOTAL CURRENT LIABILITIES</t>
  </si>
  <si>
    <t>TOTAL LONG-TERM DEBT</t>
  </si>
  <si>
    <t>TOTAL LIABILITIES</t>
  </si>
  <si>
    <t>TOTAL LIABILITIES AND FUND BALANCE</t>
  </si>
  <si>
    <t>[Assets] Assets</t>
  </si>
  <si>
    <t xml:space="preserve">  [Current_Assets] Current Assets</t>
  </si>
  <si>
    <t xml:space="preserve">    [Cash_Investments] Cash &amp; Investments</t>
  </si>
  <si>
    <t xml:space="preserve">    [Patient_Accts_Rec_Gross] Patient Accounts Receivable, Gross</t>
  </si>
  <si>
    <t xml:space="preserve">    [Less_Allowance_For_Uncollectible_Accts] Less: Allowance For Uncollectible Accts</t>
  </si>
  <si>
    <t xml:space="preserve">    [Due_From_Third_Parties] Due From Third Parties</t>
  </si>
  <si>
    <t xml:space="preserve">    [Other_Current_Assets] Other Current Assets</t>
  </si>
  <si>
    <t xml:space="preserve">  [Current_Assets] Total Current Assets</t>
  </si>
  <si>
    <t xml:space="preserve">  [Fixed_Assets] Fixed Assets</t>
  </si>
  <si>
    <t xml:space="preserve">  [Board_Designated_Assets] Board Designated Assets</t>
  </si>
  <si>
    <t xml:space="preserve">    [Funded_Depr] Funded Depreciation</t>
  </si>
  <si>
    <t xml:space="preserve">    [Escrowed_Bond_Funds] Escrowed Bond Funds</t>
  </si>
  <si>
    <t xml:space="preserve">    [Other] Other</t>
  </si>
  <si>
    <t xml:space="preserve">  [Board_Designated_Assets] Total Board Designated Assets</t>
  </si>
  <si>
    <t xml:space="preserve">  [LongTerm_Assets] Long Term Assets</t>
  </si>
  <si>
    <t xml:space="preserve">    [Net_Property_Plant_And_Equip] Net, Property, Plant And Equipment</t>
  </si>
  <si>
    <t xml:space="preserve">      [Gross_Property_Plant_And_Equip] Gross, Property, Plant And Equipment</t>
  </si>
  <si>
    <t xml:space="preserve">        [Land_Buildings_Improvements] Land, Buildings &amp; Improvements</t>
  </si>
  <si>
    <t xml:space="preserve">        [Construction_In_Progress] Construction In Progress</t>
  </si>
  <si>
    <t xml:space="preserve">        [Major_Movable_Equip] Major Movable Equipment</t>
  </si>
  <si>
    <t xml:space="preserve">        [Fixed_Equip] Fixed Equipment</t>
  </si>
  <si>
    <t xml:space="preserve">      [Gross_Property_Plant_And_Equip] Total Gross, Property, Plant And Equipment</t>
  </si>
  <si>
    <t xml:space="preserve">      [Accumulated_Depr] Accumulated Depreciation</t>
  </si>
  <si>
    <t xml:space="preserve">        [Depr_Land_Buildings_Improvements] Land, Buildings &amp; Improvements</t>
  </si>
  <si>
    <t xml:space="preserve">        [Equip_Fixed] Equipment - Fixed</t>
  </si>
  <si>
    <t xml:space="preserve">        [Equip_Major_Moveable] Equipment - Major Moveable</t>
  </si>
  <si>
    <t xml:space="preserve">      [Accumulated_Depr] Total Accumulated Depreciation</t>
  </si>
  <si>
    <t xml:space="preserve">    [Net_Property_Plant_And_Equip] Total Net, Property, Plant And Equipment</t>
  </si>
  <si>
    <t xml:space="preserve">  [LongTerm_Assets] Total Long Term Assets</t>
  </si>
  <si>
    <t xml:space="preserve">  [Other_LT_Assets] Other Long-Term Assets</t>
  </si>
  <si>
    <t>[Assets] Total Assets</t>
  </si>
  <si>
    <t>[Liabilities_Equities] Liabilities and Equities</t>
  </si>
  <si>
    <t xml:space="preserve">  [Liabilities] Liabilities</t>
  </si>
  <si>
    <t xml:space="preserve">    [Current_Liabilities] Current Liabilities</t>
  </si>
  <si>
    <t xml:space="preserve">      [Accts_Payable] Accounts Payable</t>
  </si>
  <si>
    <t xml:space="preserve">      [Salaries_Wages_Payroll_Taxes_Payable] Salaries, Wages And Payroll Taxes Payable</t>
  </si>
  <si>
    <t xml:space="preserve">      [Est_3rd_Party_Settlements] Estimated Third-Party Settlements</t>
  </si>
  <si>
    <t xml:space="preserve">      [Other_Current_Liabilities] Other Current Liabilities</t>
  </si>
  <si>
    <t xml:space="preserve">      [Current_Portion_Of_LT_Debt] Current Portion Of Long-Term Debt</t>
  </si>
  <si>
    <t xml:space="preserve">    [Current_Liabilities] Total Current Liabilities</t>
  </si>
  <si>
    <t xml:space="preserve">    [LongTerm_Liabilities] Long Term Liabilities</t>
  </si>
  <si>
    <t xml:space="preserve">      [LT_Debt] Long-Term Debt</t>
  </si>
  <si>
    <t xml:space="preserve">        [Bonds_Mortgages_Payable] Bonds &amp; Mortgages Payable</t>
  </si>
  <si>
    <t xml:space="preserve">        [Capital_Lease_Obligations] Capital Lease Obligations</t>
  </si>
  <si>
    <t xml:space="preserve">        [Other_LT_Debt] Other Long-Term Debt</t>
  </si>
  <si>
    <t xml:space="preserve">      [LT_Debt] Total Long-Term Debt</t>
  </si>
  <si>
    <t xml:space="preserve">    [LongTerm_Liabilities] Total Long Term Liabilities</t>
  </si>
  <si>
    <t xml:space="preserve">    [Other_Noncurrent_Liabilities] Other Noncurrent Liabilities</t>
  </si>
  <si>
    <t xml:space="preserve">  [Liabilities] Total Liabilities</t>
  </si>
  <si>
    <t xml:space="preserve">  [Fund_Balance] Fund Balance</t>
  </si>
  <si>
    <t>[Liabilities_Equities] Total Liabilities and Equities</t>
  </si>
  <si>
    <t>Balance Sheet - Unrestricted Funds</t>
  </si>
  <si>
    <t>Vermont Community Hospital</t>
  </si>
  <si>
    <t>Fund Balance</t>
  </si>
  <si>
    <t>Total Liabilities and Fund Balance</t>
  </si>
  <si>
    <t>Check - Should be zero</t>
  </si>
  <si>
    <t>Are you balanced?</t>
  </si>
  <si>
    <t>OTHER LONG-TERM ASSETS</t>
  </si>
  <si>
    <t>2019A - 2020B</t>
  </si>
  <si>
    <t>Budget 2021 Approved</t>
  </si>
  <si>
    <t xml:space="preserve">    [Risk_Reserve_Receivable] ACO Risk Reserve/Settlement Receivable</t>
  </si>
  <si>
    <t xml:space="preserve">      [Current_Liab_COVID] Current Liabilities COVID-19</t>
  </si>
  <si>
    <t xml:space="preserve">      [Long_Liab_COVID] Long Term Liabilities COVID-19</t>
  </si>
  <si>
    <t xml:space="preserve">        [Other_3rd_Party_Settlements] Other Third Party Settlements</t>
  </si>
  <si>
    <t xml:space="preserve">        [ACO_Risk_Reserves_Settlements_Payable] ACO Risk Reserves/Settlement  Payable</t>
  </si>
  <si>
    <t xml:space="preserve">      [Est_3rd_Party_Settlements] Total Estimated Third-Party Settlements</t>
  </si>
  <si>
    <t>Budget 2020 Approved</t>
  </si>
  <si>
    <t>Budget 2022 Mid Year Approved</t>
  </si>
  <si>
    <t>FY2020</t>
  </si>
  <si>
    <t>FY2021</t>
  </si>
  <si>
    <t>FY2022</t>
  </si>
  <si>
    <t>FY2023</t>
  </si>
  <si>
    <t>FY2024</t>
  </si>
  <si>
    <t>FY2025</t>
  </si>
  <si>
    <t>Budget 2023 Approved</t>
  </si>
  <si>
    <t>Budget 2024 Approved</t>
  </si>
  <si>
    <t>Budget 2025 Submitted 2024 Proj.</t>
  </si>
  <si>
    <t xml:space="preserve">    [Funded_Depr] Total Funded Depreciation</t>
  </si>
  <si>
    <t xml:space="preserve">    [Other] Total Other</t>
  </si>
  <si>
    <t xml:space="preserve">  [Fund_Balance] Total Fund Balance</t>
  </si>
  <si>
    <t>FY2024P</t>
  </si>
  <si>
    <t>Central Vermont Medical Center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</si>
</sst>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&quot;$&quot;#,##0"/>
    <numFmt numFmtId="167" formatCode="[=0]#,##0;[&lt;0]\-#,##0;#,##0"/>
  </numFmts>
  <fonts count="5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6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38">
    <xf numFmtId="0" fontId="0" fillId="0" borderId="0" xfId="0"/>
    <xf numFmtId="0" fontId="0" fillId="2" borderId="0" xfId="0" applyFill="1"/>
    <xf numFmtId="0" fontId="1" fillId="2" borderId="0" xfId="0" applyFont="1" applyFill="1"/>
    <xf numFmtId="164" fontId="0" fillId="2" borderId="0" xfId="1" applyNumberFormat="1" applyFont="1" applyFill="1"/>
    <xf numFmtId="164" fontId="0" fillId="2" borderId="0" xfId="1" applyNumberFormat="1" applyFont="1" applyFill="1" applyBorder="1"/>
    <xf numFmtId="165" fontId="0" fillId="2" borderId="0" xfId="2" applyNumberFormat="1" applyFont="1" applyFill="1" applyBorder="1"/>
    <xf numFmtId="0" fontId="0" fillId="2" borderId="1" xfId="0" applyFill="1" applyBorder="1"/>
    <xf numFmtId="164" fontId="0" fillId="2" borderId="1" xfId="1" applyNumberFormat="1" applyFont="1" applyFill="1" applyBorder="1"/>
    <xf numFmtId="165" fontId="0" fillId="2" borderId="1" xfId="2" applyNumberFormat="1" applyFont="1" applyFill="1" applyBorder="1"/>
    <xf numFmtId="0" fontId="0" fillId="3" borderId="0" xfId="0" applyFill="1"/>
    <xf numFmtId="0" fontId="0" fillId="4" borderId="0" xfId="0" applyFill="1"/>
    <xf numFmtId="0" fontId="1" fillId="4" borderId="0" xfId="0" applyFont="1" applyFill="1"/>
    <xf numFmtId="164" fontId="0" fillId="4" borderId="0" xfId="1" applyNumberFormat="1" applyFont="1" applyFill="1" applyBorder="1"/>
    <xf numFmtId="164" fontId="1" fillId="4" borderId="0" xfId="1" applyNumberFormat="1" applyFont="1" applyFill="1" applyAlignment="1">
      <alignment horizontal="center"/>
    </xf>
    <xf numFmtId="164" fontId="0" fillId="4" borderId="0" xfId="1" applyNumberFormat="1" applyFont="1" applyFill="1"/>
    <xf numFmtId="0" fontId="1" fillId="4" borderId="0" xfId="0" applyFont="1" applyFill="1" applyAlignment="1">
      <alignment horizontal="center" wrapText="1"/>
    </xf>
    <xf numFmtId="0" fontId="0" fillId="4" borderId="2" xfId="0" applyFill="1" applyBorder="1"/>
    <xf numFmtId="164" fontId="0" fillId="4" borderId="2" xfId="1" applyNumberFormat="1" applyFont="1" applyFill="1" applyBorder="1"/>
    <xf numFmtId="165" fontId="0" fillId="4" borderId="2" xfId="2" applyNumberFormat="1" applyFont="1" applyFill="1" applyBorder="1"/>
    <xf numFmtId="0" fontId="0" fillId="4" borderId="1" xfId="0" applyFill="1" applyBorder="1"/>
    <xf numFmtId="164" fontId="0" fillId="4" borderId="1" xfId="1" applyNumberFormat="1" applyFont="1" applyFill="1" applyBorder="1"/>
    <xf numFmtId="165" fontId="0" fillId="4" borderId="1" xfId="2" applyNumberFormat="1" applyFont="1" applyFill="1" applyBorder="1"/>
    <xf numFmtId="164" fontId="0" fillId="3" borderId="0" xfId="1" applyNumberFormat="1" applyFont="1" applyFill="1" applyBorder="1"/>
    <xf numFmtId="164" fontId="0" fillId="3" borderId="0" xfId="1" applyNumberFormat="1" applyFont="1" applyFill="1"/>
    <xf numFmtId="0" fontId="2" fillId="2" borderId="0" xfId="0" applyFont="1" applyFill="1"/>
    <xf numFmtId="0" fontId="1" fillId="4" borderId="0" xfId="0" applyFont="1" applyFill="1" applyAlignment="1">
      <alignment horizontal="center"/>
    </xf>
    <xf numFmtId="165" fontId="0" fillId="4" borderId="0" xfId="2" applyNumberFormat="1" applyFont="1" applyFill="1" applyBorder="1"/>
    <xf numFmtId="166" fontId="0" fillId="2" borderId="0" xfId="1" applyNumberFormat="1" applyFont="1" applyFill="1" applyBorder="1"/>
    <xf numFmtId="166" fontId="0" fillId="2" borderId="1" xfId="1" applyNumberFormat="1" applyFont="1" applyFill="1" applyBorder="1"/>
    <xf numFmtId="166" fontId="0" fillId="4" borderId="2" xfId="1" applyNumberFormat="1" applyFont="1" applyFill="1" applyBorder="1"/>
    <xf numFmtId="166" fontId="0" fillId="4" borderId="1" xfId="1" applyNumberFormat="1" applyFont="1" applyFill="1" applyBorder="1"/>
    <xf numFmtId="0" fontId="4" fillId="2" borderId="3" xfId="0" applyFont="1" applyFill="1" applyBorder="1"/>
    <xf numFmtId="0" fontId="3" fillId="2" borderId="4" xfId="0" applyFont="1" applyFill="1" applyBorder="1"/>
    <xf numFmtId="0" fontId="3" fillId="2" borderId="5" xfId="0" applyFont="1" applyFill="1" applyBorder="1"/>
    <xf numFmtId="167" fontId="0" fillId="0" borderId="0" xfId="0" applyNumberFormat="1"/>
    <xf numFmtId="0" fontId="2" fillId="0" borderId="0" xfId="0" applyFont="1"/>
    <xf numFmtId="0" fontId="1" fillId="4" borderId="0" xfId="0" applyFont="1" applyFill="1" applyAlignment="1">
      <alignment horizontal="center"/>
    </xf>
    <xf numFmtId="0" fontId="0" fillId="0" borderId="0" xfId="0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D89"/>
  <sheetViews>
    <sheetView tabSelected="1" zoomScaleNormal="100" workbookViewId="0">
      <pane xSplit="4" ySplit="6" topLeftCell="G7" activePane="bottomRight" state="frozen"/>
      <selection pane="topRight" activeCell="D1" sqref="D1"/>
      <selection pane="bottomLeft" activeCell="A7" sqref="A7"/>
      <selection pane="bottomRight" activeCell="G17" sqref="G17"/>
    </sheetView>
  </sheetViews>
  <sheetFormatPr defaultRowHeight="12.75" outlineLevelRow="2" outlineLevelCol="2" x14ac:dyDescent="0.2"/>
  <cols>
    <col min="1" max="1" width="40.42578125" style="1" hidden="1" customWidth="1" outlineLevel="1"/>
    <col min="2" max="2" width="8.140625" style="1" hidden="1" customWidth="1" outlineLevel="1"/>
    <col min="3" max="3" width="9.140625" style="1" hidden="1" customWidth="1" outlineLevel="1"/>
    <col min="4" max="4" width="60.5703125" style="1" customWidth="1" collapsed="1"/>
    <col min="5" max="5" width="18.7109375" style="3" hidden="1" customWidth="1"/>
    <col min="6" max="6" width="2.5703125" style="3" hidden="1" customWidth="1" outlineLevel="1"/>
    <col min="7" max="7" width="18.85546875" style="3" customWidth="1" collapsed="1"/>
    <col min="8" max="8" width="2.85546875" style="3" hidden="1" customWidth="1" outlineLevel="1"/>
    <col min="9" max="9" width="18.7109375" style="3" hidden="1" customWidth="1" outlineLevel="1"/>
    <col min="10" max="10" width="3.28515625" style="3" hidden="1" customWidth="1" outlineLevel="1"/>
    <col min="11" max="11" width="18.7109375" style="3" customWidth="1" collapsed="1"/>
    <col min="12" max="12" width="1.7109375" style="3" hidden="1" customWidth="1" outlineLevel="1"/>
    <col min="13" max="13" width="18.7109375" style="3" hidden="1" customWidth="1" outlineLevel="1"/>
    <col min="14" max="14" width="2.7109375" style="3" hidden="1" customWidth="1" outlineLevel="1"/>
    <col min="15" max="15" width="18.7109375" style="3" customWidth="1" collapsed="1"/>
    <col min="16" max="16" width="2.140625" style="3" hidden="1" customWidth="1" outlineLevel="2"/>
    <col min="17" max="17" width="18.7109375" style="3" hidden="1" customWidth="1" outlineLevel="2"/>
    <col min="18" max="18" width="2.28515625" style="3" hidden="1" customWidth="1" outlineLevel="2"/>
    <col min="19" max="19" width="16.140625" style="3" customWidth="1" collapsed="1"/>
    <col min="20" max="20" width="2.85546875" style="3" hidden="1" customWidth="1" outlineLevel="1"/>
    <col min="21" max="21" width="16.5703125" style="3" customWidth="1" collapsed="1"/>
    <col min="22" max="22" width="3.140625" style="3" hidden="1" customWidth="1" outlineLevel="1"/>
    <col min="23" max="23" width="15.140625" style="3" customWidth="1" collapsed="1"/>
    <col min="24" max="24" width="0.7109375" style="3" hidden="1" customWidth="1" outlineLevel="1"/>
    <col min="25" max="25" width="16.140625" style="3" customWidth="1" collapsed="1"/>
    <col min="26" max="26" width="2.85546875" style="4" hidden="1" customWidth="1"/>
    <col min="27" max="27" width="16.28515625" style="1" customWidth="1"/>
    <col min="28" max="29" width="13.5703125" style="1" customWidth="1"/>
    <col min="30" max="30" width="2.140625" style="1" hidden="1" customWidth="1"/>
    <col min="31" max="16384" width="9.140625" style="1"/>
  </cols>
  <sheetData>
    <row r="1" spans="1:30" ht="20.25" x14ac:dyDescent="0.3">
      <c r="D1" s="31" t="s">
        <v>80</v>
      </c>
    </row>
    <row r="2" spans="1:30" ht="15.75" x14ac:dyDescent="0.25">
      <c r="D2" s="32" t="str">
        <f>('Report Info'!A2)</f>
        <v>Balance Sheet - Unrestricted Funds</v>
      </c>
    </row>
    <row r="3" spans="1:30" ht="15.75" x14ac:dyDescent="0.25">
      <c r="D3" s="33" t="str">
        <f>UPPER('Report Info'!B5)</f>
        <v>CENTRAL VERMONT MEDICAL CENTER</v>
      </c>
    </row>
    <row r="5" spans="1:30" s="10" customFormat="1" x14ac:dyDescent="0.2">
      <c r="B5" s="11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36" t="s">
        <v>8</v>
      </c>
      <c r="AB5" s="36"/>
      <c r="AC5" s="25"/>
      <c r="AD5" s="25"/>
    </row>
    <row r="6" spans="1:30" s="10" customFormat="1" ht="25.5" x14ac:dyDescent="0.2">
      <c r="A6" s="11" t="s">
        <v>7</v>
      </c>
      <c r="E6" s="13" t="str">
        <f>'Report Data'!B1&amp;IF(ISERROR(FIND("Budget",'Report Data'!B2)),IF(ISERROR(FIND("Actual",'Report Data'!B2)),IF(ISERROR(FIND("Projection",'Report Data'!B2)),'Report Data'!B2,"P"),"A"),"B")</f>
        <v>FY2020B</v>
      </c>
      <c r="F6" s="13"/>
      <c r="G6" s="13" t="str">
        <f>'Report Data'!B1&amp;IF(ISERROR(FIND("Budget",'Report Data'!D2)),IF(ISERROR(FIND("Actual",'Report Data'!D2)),IF(ISERROR(FIND("Projection",'Report Data'!D2)),'Report Data'!D2,"P"),"A"),"B")</f>
        <v>FY2020A</v>
      </c>
      <c r="H6" s="13"/>
      <c r="I6" s="13" t="str">
        <f>'Report Data'!F1&amp;IF(ISERROR(FIND("Budget",'Report Data'!F2)),IF(ISERROR(FIND("Actual",'Report Data'!F2)),IF(ISERROR(FIND("Projection",'Report Data'!F2)),'Report Data'!F2,"P"),"A"),"B")</f>
        <v>FY2021B</v>
      </c>
      <c r="J6" s="13"/>
      <c r="K6" s="13" t="str">
        <f>'Report Data'!F1&amp;IF(ISERROR(FIND("Budget",'Report Data'!H2)),IF(ISERROR(FIND("Actual",'Report Data'!H2)),IF(ISERROR(FIND("Projection",'Report Data'!H2)),'Report Data'!H2,"P"),"A"),"B")</f>
        <v>FY2021A</v>
      </c>
      <c r="L6" s="13"/>
      <c r="M6" s="13" t="str">
        <f>'Report Data'!J1&amp;IF(ISERROR(FIND("Budget",'Report Data'!J2)),IF(ISERROR(FIND("Actual",'Report Data'!J2)),IF(ISERROR(FIND("Projection",'Report Data'!J2)),'Report Data'!J2,"P"),"A"),"B")</f>
        <v>FY2022B</v>
      </c>
      <c r="N6" s="13"/>
      <c r="O6" s="13" t="str">
        <f>'Report Data'!J1&amp;IF(ISERROR(FIND("Budget",'Report Data'!L2)),IF(ISERROR(FIND("Actual",'Report Data'!L2)),IF(ISERROR(FIND("Projection",'Report Data'!L2)),'Report Data'!L2,"P"),"A"),"B")</f>
        <v>FY2022A</v>
      </c>
      <c r="P6" s="13"/>
      <c r="Q6" s="13" t="str">
        <f>'Report Data'!N1&amp;IF(ISERROR(FIND("Budget",'Report Data'!N2)),IF(ISERROR(FIND("Actual",'Report Data'!N2)),IF(ISERROR(FIND("Projection",'Report Data'!N2)),'Report Data'!N2,"P"),"A"),"B")</f>
        <v>FY2023B</v>
      </c>
      <c r="R6" s="13"/>
      <c r="S6" s="13" t="str">
        <f>'Report Data'!N1&amp;IF(ISERROR(FIND("Budget",'Report Data'!P2)),IF(ISERROR(FIND("Actual",'Report Data'!P2)),IF(ISERROR(FIND("Projection",'Report Data'!P2)),'Report Data'!P2,"P"),"A"),"B")</f>
        <v>FY2023A</v>
      </c>
      <c r="T6" s="13"/>
      <c r="U6" s="13" t="str">
        <f>'Report Data'!R1&amp;IF(ISERROR(FIND("Budget",'Report Data'!R2)),IF(ISERROR(FIND("Actual",'Report Data'!R2)),IF(ISERROR(FIND("Projection",'Report Data'!R2)),'Report Data'!R2,"P"),"A"),"B")</f>
        <v>FY2024B</v>
      </c>
      <c r="V6" s="14"/>
      <c r="W6" s="13" t="s">
        <v>108</v>
      </c>
      <c r="X6" s="14"/>
      <c r="Y6" s="13" t="str">
        <f>'Report Data'!V1&amp;IF(ISERROR(FIND("Budget",'Report Data'!V2)),IF(ISERROR(FIND("Actual",'Report Data'!V2)),IF(ISERROR(FIND("Projection",'Report Data'!V2)),'Report Data'!V2,"P"),"A"),"B")</f>
        <v>FY2025B</v>
      </c>
      <c r="Z6" s="12"/>
      <c r="AA6" s="15" t="str">
        <f>S6&amp;"  - "&amp;W6</f>
        <v>FY2023A  - FY2024P</v>
      </c>
      <c r="AB6" s="15" t="str">
        <f>U6&amp;"  - "&amp;Y6</f>
        <v>FY2024B  - FY2025B</v>
      </c>
      <c r="AC6" s="15" t="s">
        <v>86</v>
      </c>
      <c r="AD6" s="15"/>
    </row>
    <row r="7" spans="1:30" x14ac:dyDescent="0.2">
      <c r="D7" s="1" t="s">
        <v>21</v>
      </c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</row>
    <row r="8" spans="1:30" x14ac:dyDescent="0.2">
      <c r="E8" s="4"/>
      <c r="F8" s="4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</row>
    <row r="9" spans="1:30" x14ac:dyDescent="0.2">
      <c r="D9" s="1" t="s">
        <v>11</v>
      </c>
      <c r="E9" s="4"/>
      <c r="F9" s="4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AA9" s="5"/>
      <c r="AB9" s="5"/>
      <c r="AC9" s="5"/>
      <c r="AD9" s="5"/>
    </row>
    <row r="10" spans="1:30" x14ac:dyDescent="0.2">
      <c r="A10" s="1" t="s">
        <v>30</v>
      </c>
      <c r="D10" s="1" t="str">
        <f>"  "&amp;UPPER(MID(A10,FIND("]",A10)+1,LEN(A10)-FIND("]",A10)+1))</f>
        <v xml:space="preserve">   CASH &amp; INVESTMENTS</v>
      </c>
      <c r="E10" s="4">
        <f>SUMIF('Report Data'!$A:$A,UNRBS!$A10,'Report Data'!B:B)</f>
        <v>5277795.2300000004</v>
      </c>
      <c r="F10" s="4"/>
      <c r="G10" s="27">
        <f>SUMIF('Report Data'!$A:$A,UNRBS!$A10,'Report Data'!D:D)</f>
        <v>27956469.309999999</v>
      </c>
      <c r="H10" s="27"/>
      <c r="I10" s="27">
        <f>SUMIF('Report Data'!$A:$A,UNRBS!$A10,'Report Data'!F:F)</f>
        <v>15801156</v>
      </c>
      <c r="J10" s="27"/>
      <c r="K10" s="27">
        <f>SUMIF('Report Data'!$A:$A,UNRBS!$A10,'Report Data'!H:H)</f>
        <v>10498749</v>
      </c>
      <c r="L10" s="27"/>
      <c r="M10" s="27">
        <f>SUMIF('Report Data'!$A:$A,UNRBS!$A10,'Report Data'!J:J)</f>
        <v>13939153</v>
      </c>
      <c r="N10" s="27"/>
      <c r="O10" s="27">
        <f>SUMIF('Report Data'!$A:$A,UNRBS!$A10,'Report Data'!L:L)</f>
        <v>7485274.0999999996</v>
      </c>
      <c r="P10" s="27"/>
      <c r="Q10" s="27">
        <f>SUMIF('Report Data'!$A:$A,UNRBS!$A10,'Report Data'!N:N)</f>
        <v>4849182</v>
      </c>
      <c r="R10" s="27"/>
      <c r="S10" s="27">
        <f>SUMIF('Report Data'!$A:$A,UNRBS!$A10,'Report Data'!P:P)</f>
        <v>29309353</v>
      </c>
      <c r="T10" s="27"/>
      <c r="U10" s="27">
        <f>SUMIF('Report Data'!$A:$A,UNRBS!$A10,'Report Data'!R:R)</f>
        <v>26132851.77</v>
      </c>
      <c r="V10" s="27"/>
      <c r="W10" s="27">
        <f>SUMIF('Report Data'!$A:$A,UNRBS!$A10,'Report Data'!T:T)</f>
        <v>27277586.399999999</v>
      </c>
      <c r="X10" s="27"/>
      <c r="Y10" s="27">
        <f>SUMIF('Report Data'!$A:$A,UNRBS!$A10,'Report Data'!V:V)</f>
        <v>28368690</v>
      </c>
      <c r="AA10" s="5">
        <f t="shared" ref="AA10:AA15" si="0">IF(S10&gt;0,((W10/S10)-1),IF(AND(S10=0,W10&gt;0),100%,IF(AND(S10=0,W10&lt;0),-100%,IF(AND(S10=0,W10=0),0%,((W10/(S10))-1)*-1))))</f>
        <v>-6.9321441520732385E-2</v>
      </c>
      <c r="AB10" s="5">
        <f>IF(U10&gt;0,((Y10/U10)-1),IF(AND(U10=0,Y10&gt;0),100%,IF(AND(U10=0,Y10&lt;0),-100%,IF(AND(U10=0,Y10=0),0%,((Y10/(U10))-1)*-1))))</f>
        <v>8.5556610877298045E-2</v>
      </c>
      <c r="AC10" s="5">
        <f>IF(W10&gt;0,((Y10/W10)-1),IF(AND(W10=0,Y10&gt;0),100%,IF(AND(W10=0,Y10&lt;0),-100%,IF(AND(W10=0,Y10=0),0%,((Y10/(W10))-1)*-1))))</f>
        <v>4.0000005279059447E-2</v>
      </c>
      <c r="AD10" s="5"/>
    </row>
    <row r="11" spans="1:30" x14ac:dyDescent="0.2">
      <c r="A11" s="1" t="s">
        <v>31</v>
      </c>
      <c r="D11" s="1" t="str">
        <f t="shared" ref="D11:D15" si="1">"  "&amp;UPPER(MID(A11,FIND("]",A11)+1,LEN(A11)-FIND("]",A11)+1))</f>
        <v xml:space="preserve">   PATIENT ACCOUNTS RECEIVABLE, GROSS</v>
      </c>
      <c r="E11" s="4">
        <f>SUMIF('Report Data'!$A:$A,UNRBS!$A11,'Report Data'!B:B)</f>
        <v>27605412.23</v>
      </c>
      <c r="F11" s="4"/>
      <c r="G11" s="27">
        <f>SUMIF('Report Data'!$A:$A,UNRBS!$A11,'Report Data'!D:D)</f>
        <v>26246068.149999999</v>
      </c>
      <c r="H11" s="27"/>
      <c r="I11" s="27">
        <f>SUMIF('Report Data'!$A:$A,UNRBS!$A11,'Report Data'!F:F)</f>
        <v>18171193</v>
      </c>
      <c r="J11" s="27"/>
      <c r="K11" s="27">
        <f>SUMIF('Report Data'!$A:$A,UNRBS!$A11,'Report Data'!H:H)</f>
        <v>38805499.559999987</v>
      </c>
      <c r="L11" s="27"/>
      <c r="M11" s="27">
        <f>SUMIF('Report Data'!$A:$A,UNRBS!$A11,'Report Data'!J:J)</f>
        <v>25819301.300000001</v>
      </c>
      <c r="N11" s="27"/>
      <c r="O11" s="27">
        <f>SUMIF('Report Data'!$A:$A,UNRBS!$A11,'Report Data'!L:L)</f>
        <v>37209477.909999996</v>
      </c>
      <c r="P11" s="27"/>
      <c r="Q11" s="27">
        <f>SUMIF('Report Data'!$A:$A,UNRBS!$A11,'Report Data'!N:N)</f>
        <v>45010493</v>
      </c>
      <c r="R11" s="27"/>
      <c r="S11" s="27">
        <f>SUMIF('Report Data'!$A:$A,UNRBS!$A11,'Report Data'!P:P)</f>
        <v>28501639.439999994</v>
      </c>
      <c r="T11" s="27"/>
      <c r="U11" s="27">
        <f>SUMIF('Report Data'!$A:$A,UNRBS!$A11,'Report Data'!R:R)</f>
        <v>28993990.825484797</v>
      </c>
      <c r="V11" s="27"/>
      <c r="W11" s="27">
        <f>SUMIF('Report Data'!$A:$A,UNRBS!$A11,'Report Data'!T:T)</f>
        <v>35079746.57</v>
      </c>
      <c r="X11" s="27"/>
      <c r="Y11" s="27">
        <f>SUMIF('Report Data'!$A:$A,UNRBS!$A11,'Report Data'!V:V)</f>
        <v>35079746.57</v>
      </c>
      <c r="AA11" s="5">
        <f t="shared" si="0"/>
        <v>0.23079750004724664</v>
      </c>
      <c r="AB11" s="5">
        <f t="shared" ref="AB11:AB15" si="2">IF(U11&gt;0,((Y11/U11)-1),IF(AND(U11=0,Y11&gt;0),100%,IF(AND(U11=0,Y11&lt;0),-100%,IF(AND(U11=0,Y11=0),0%,((Y11/(U11))-1)*-1))))</f>
        <v>0.20989713976062996</v>
      </c>
      <c r="AC11" s="5">
        <f t="shared" ref="AC11:AC15" si="3">IF(W11&gt;0,((Y11/W11)-1),IF(AND(W11=0,Y11&gt;0),100%,IF(AND(W11=0,Y11&lt;0),-100%,IF(AND(W11=0,Y11=0),0%,((Y11/(W11))-1)*-1))))</f>
        <v>0</v>
      </c>
      <c r="AD11" s="5"/>
    </row>
    <row r="12" spans="1:30" x14ac:dyDescent="0.2">
      <c r="A12" s="1" t="s">
        <v>32</v>
      </c>
      <c r="D12" s="1" t="str">
        <f t="shared" si="1"/>
        <v xml:space="preserve">   LESS: ALLOWANCE FOR UNCOLLECTIBLE ACCTS</v>
      </c>
      <c r="E12" s="4">
        <f>SUMIF('Report Data'!$A:$A,UNRBS!$A12,'Report Data'!B:B)</f>
        <v>-4621723.46</v>
      </c>
      <c r="F12" s="4"/>
      <c r="G12" s="27">
        <f>SUMIF('Report Data'!$A:$A,UNRBS!$A12,'Report Data'!D:D)</f>
        <v>-3865990</v>
      </c>
      <c r="H12" s="27"/>
      <c r="I12" s="27">
        <f>SUMIF('Report Data'!$A:$A,UNRBS!$A12,'Report Data'!F:F)</f>
        <v>0</v>
      </c>
      <c r="J12" s="27"/>
      <c r="K12" s="27">
        <f>SUMIF('Report Data'!$A:$A,UNRBS!$A12,'Report Data'!H:H)</f>
        <v>-4672774.68</v>
      </c>
      <c r="L12" s="27"/>
      <c r="M12" s="27">
        <f>SUMIF('Report Data'!$A:$A,UNRBS!$A12,'Report Data'!J:J)</f>
        <v>-3865990.15</v>
      </c>
      <c r="N12" s="27"/>
      <c r="O12" s="27">
        <f>SUMIF('Report Data'!$A:$A,UNRBS!$A12,'Report Data'!L:L)</f>
        <v>-4393855.45</v>
      </c>
      <c r="P12" s="27"/>
      <c r="Q12" s="27">
        <f>SUMIF('Report Data'!$A:$A,UNRBS!$A12,'Report Data'!N:N)</f>
        <v>-6470984</v>
      </c>
      <c r="R12" s="27"/>
      <c r="S12" s="27">
        <f>SUMIF('Report Data'!$A:$A,UNRBS!$A12,'Report Data'!P:P)</f>
        <v>-6661457.7100000009</v>
      </c>
      <c r="T12" s="27"/>
      <c r="U12" s="27">
        <f>SUMIF('Report Data'!$A:$A,UNRBS!$A12,'Report Data'!R:R)</f>
        <v>-2793664.8398607499</v>
      </c>
      <c r="V12" s="27"/>
      <c r="W12" s="27">
        <f>SUMIF('Report Data'!$A:$A,UNRBS!$A12,'Report Data'!T:T)</f>
        <v>-6523419.9100000001</v>
      </c>
      <c r="X12" s="27"/>
      <c r="Y12" s="27">
        <f>SUMIF('Report Data'!$A:$A,UNRBS!$A12,'Report Data'!V:V)</f>
        <v>-6523419.9100000001</v>
      </c>
      <c r="AA12" s="5">
        <f t="shared" si="0"/>
        <v>2.0721860891315447E-2</v>
      </c>
      <c r="AB12" s="5">
        <f t="shared" si="2"/>
        <v>-1.3350760681532434</v>
      </c>
      <c r="AC12" s="5">
        <f t="shared" si="3"/>
        <v>0</v>
      </c>
      <c r="AD12" s="5"/>
    </row>
    <row r="13" spans="1:30" x14ac:dyDescent="0.2">
      <c r="A13" s="1" t="s">
        <v>33</v>
      </c>
      <c r="D13" s="1" t="str">
        <f t="shared" si="1"/>
        <v xml:space="preserve">   DUE FROM THIRD PARTIES</v>
      </c>
      <c r="E13" s="4">
        <f>SUMIF('Report Data'!$A:$A,UNRBS!$A13,'Report Data'!B:B)</f>
        <v>0</v>
      </c>
      <c r="F13" s="4"/>
      <c r="G13" s="27">
        <f>SUMIF('Report Data'!$A:$A,UNRBS!$A13,'Report Data'!D:D)</f>
        <v>0</v>
      </c>
      <c r="H13" s="27"/>
      <c r="I13" s="27">
        <f>SUMIF('Report Data'!$A:$A,UNRBS!$A13,'Report Data'!F:F)</f>
        <v>0</v>
      </c>
      <c r="J13" s="27"/>
      <c r="K13" s="27">
        <f>SUMIF('Report Data'!$A:$A,UNRBS!$A13,'Report Data'!H:H)</f>
        <v>1.9999999552965001E-2</v>
      </c>
      <c r="L13" s="27"/>
      <c r="M13" s="27">
        <f>SUMIF('Report Data'!$A:$A,UNRBS!$A13,'Report Data'!J:J)</f>
        <v>-21999.98</v>
      </c>
      <c r="N13" s="27"/>
      <c r="O13" s="27">
        <f>SUMIF('Report Data'!$A:$A,UNRBS!$A13,'Report Data'!L:L)</f>
        <v>1.9999997690321E-2</v>
      </c>
      <c r="P13" s="27"/>
      <c r="Q13" s="27">
        <f>SUMIF('Report Data'!$A:$A,UNRBS!$A13,'Report Data'!N:N)</f>
        <v>0</v>
      </c>
      <c r="R13" s="27"/>
      <c r="S13" s="27">
        <f>SUMIF('Report Data'!$A:$A,UNRBS!$A13,'Report Data'!P:P)</f>
        <v>1.9999995827675001E-2</v>
      </c>
      <c r="T13" s="27"/>
      <c r="U13" s="27">
        <f>SUMIF('Report Data'!$A:$A,UNRBS!$A13,'Report Data'!R:R)</f>
        <v>1.9999988377094002E-2</v>
      </c>
      <c r="V13" s="27"/>
      <c r="W13" s="27">
        <f>SUMIF('Report Data'!$A:$A,UNRBS!$A13,'Report Data'!T:T)</f>
        <v>0.02</v>
      </c>
      <c r="X13" s="27"/>
      <c r="Y13" s="27">
        <f>SUMIF('Report Data'!$A:$A,UNRBS!$A13,'Report Data'!V:V)</f>
        <v>0.02</v>
      </c>
      <c r="AA13" s="5">
        <f t="shared" si="0"/>
        <v>2.0861629357327161E-7</v>
      </c>
      <c r="AB13" s="5">
        <f t="shared" si="2"/>
        <v>5.8114563761257898E-7</v>
      </c>
      <c r="AC13" s="5">
        <f t="shared" si="3"/>
        <v>0</v>
      </c>
      <c r="AD13" s="5"/>
    </row>
    <row r="14" spans="1:30" x14ac:dyDescent="0.2">
      <c r="A14" t="s">
        <v>88</v>
      </c>
      <c r="D14" s="1" t="str">
        <f t="shared" si="1"/>
        <v xml:space="preserve">   ACO RISK RESERVE/SETTLEMENT RECEIVABLE</v>
      </c>
      <c r="E14" s="4"/>
      <c r="F14" s="4"/>
      <c r="G14" s="27">
        <f>SUMIF('Report Data'!$A:$A,UNRBS!$A14,'Report Data'!D:D)</f>
        <v>0</v>
      </c>
      <c r="H14" s="27"/>
      <c r="I14" s="27">
        <f>SUMIF('Report Data'!$A:$A,UNRBS!$A14,'Report Data'!F:F)</f>
        <v>0</v>
      </c>
      <c r="J14" s="27"/>
      <c r="K14" s="27">
        <f>SUMIF('Report Data'!$A:$A,UNRBS!$A14,'Report Data'!H:H)</f>
        <v>0</v>
      </c>
      <c r="L14" s="27"/>
      <c r="M14" s="27">
        <f>SUMIF('Report Data'!$A:$A,UNRBS!$A14,'Report Data'!J:J)</f>
        <v>0</v>
      </c>
      <c r="N14" s="27"/>
      <c r="O14" s="27">
        <f>SUMIF('Report Data'!$A:$A,UNRBS!$A14,'Report Data'!L:L)</f>
        <v>0</v>
      </c>
      <c r="P14" s="27"/>
      <c r="Q14" s="27">
        <f>SUMIF('Report Data'!$A:$A,UNRBS!$A14,'Report Data'!N:N)</f>
        <v>0</v>
      </c>
      <c r="R14" s="27"/>
      <c r="S14" s="27">
        <f>SUMIF('Report Data'!$A:$A,UNRBS!$A14,'Report Data'!P:P)</f>
        <v>0</v>
      </c>
      <c r="T14" s="27"/>
      <c r="U14" s="27">
        <f>SUMIF('Report Data'!$A:$A,UNRBS!$A14,'Report Data'!R:R)</f>
        <v>0</v>
      </c>
      <c r="V14" s="27"/>
      <c r="W14" s="27">
        <f>SUMIF('Report Data'!$A:$A,UNRBS!$A14,'Report Data'!T:T)</f>
        <v>0</v>
      </c>
      <c r="X14" s="27"/>
      <c r="Y14" s="27">
        <f>SUMIF('Report Data'!$A:$A,UNRBS!$A14,'Report Data'!V:V)</f>
        <v>0</v>
      </c>
      <c r="AA14" s="5">
        <f t="shared" si="0"/>
        <v>0</v>
      </c>
      <c r="AB14" s="5">
        <f t="shared" si="2"/>
        <v>0</v>
      </c>
      <c r="AC14" s="5">
        <f t="shared" si="3"/>
        <v>0</v>
      </c>
      <c r="AD14" s="5"/>
    </row>
    <row r="15" spans="1:30" x14ac:dyDescent="0.2">
      <c r="A15" s="1" t="s">
        <v>34</v>
      </c>
      <c r="D15" s="1" t="str">
        <f t="shared" si="1"/>
        <v xml:space="preserve">   OTHER CURRENT ASSETS</v>
      </c>
      <c r="E15" s="4">
        <f>SUMIF('Report Data'!$A:$A,UNRBS!$A15,'Report Data'!B:B)</f>
        <v>8890715.5700000003</v>
      </c>
      <c r="F15" s="4"/>
      <c r="G15" s="27">
        <f>SUMIF('Report Data'!$A:$A,UNRBS!$A15,'Report Data'!D:D)</f>
        <v>11089885.779999999</v>
      </c>
      <c r="H15" s="27"/>
      <c r="I15" s="27">
        <f>SUMIF('Report Data'!$A:$A,UNRBS!$A15,'Report Data'!F:F)</f>
        <v>7732174</v>
      </c>
      <c r="J15" s="27"/>
      <c r="K15" s="27">
        <f>SUMIF('Report Data'!$A:$A,UNRBS!$A15,'Report Data'!H:H)</f>
        <v>6845319.2100000009</v>
      </c>
      <c r="L15" s="27"/>
      <c r="M15" s="27">
        <f>SUMIF('Report Data'!$A:$A,UNRBS!$A15,'Report Data'!J:J)</f>
        <v>8295852.9800000004</v>
      </c>
      <c r="N15" s="27"/>
      <c r="O15" s="27">
        <f>SUMIF('Report Data'!$A:$A,UNRBS!$A15,'Report Data'!L:L)</f>
        <v>9537018.0499999989</v>
      </c>
      <c r="P15" s="27"/>
      <c r="Q15" s="27">
        <f>SUMIF('Report Data'!$A:$A,UNRBS!$A15,'Report Data'!N:N)</f>
        <v>8810179.4199999999</v>
      </c>
      <c r="R15" s="27"/>
      <c r="S15" s="27">
        <f>SUMIF('Report Data'!$A:$A,UNRBS!$A15,'Report Data'!P:P)</f>
        <v>7018033</v>
      </c>
      <c r="T15" s="27"/>
      <c r="U15" s="27">
        <f>SUMIF('Report Data'!$A:$A,UNRBS!$A15,'Report Data'!R:R)</f>
        <v>8809248.5500000007</v>
      </c>
      <c r="V15" s="27"/>
      <c r="W15" s="27">
        <f>SUMIF('Report Data'!$A:$A,UNRBS!$A15,'Report Data'!T:T)</f>
        <v>9590986.5800000001</v>
      </c>
      <c r="X15" s="27"/>
      <c r="Y15" s="27">
        <f>SUMIF('Report Data'!$A:$A,UNRBS!$A15,'Report Data'!V:V)</f>
        <v>9740823</v>
      </c>
      <c r="AA15" s="5">
        <f t="shared" si="0"/>
        <v>0.36662033079639267</v>
      </c>
      <c r="AB15" s="5">
        <f t="shared" si="2"/>
        <v>0.10574959313640875</v>
      </c>
      <c r="AC15" s="5">
        <f t="shared" si="3"/>
        <v>1.5622628469990074E-2</v>
      </c>
      <c r="AD15" s="5"/>
    </row>
    <row r="16" spans="1:30" x14ac:dyDescent="0.2">
      <c r="E16" s="4"/>
      <c r="F16" s="4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AA16" s="5"/>
      <c r="AB16" s="5"/>
      <c r="AC16" s="5"/>
      <c r="AD16" s="5"/>
    </row>
    <row r="17" spans="1:30" x14ac:dyDescent="0.2">
      <c r="A17" s="6"/>
      <c r="B17" s="6"/>
      <c r="C17" s="6"/>
      <c r="D17" s="6" t="s">
        <v>10</v>
      </c>
      <c r="E17" s="7">
        <f>SUM(E9:E16)</f>
        <v>37152199.57</v>
      </c>
      <c r="F17" s="7"/>
      <c r="G17" s="28">
        <f>SUM(G9:G16)</f>
        <v>61426433.239999995</v>
      </c>
      <c r="H17" s="28"/>
      <c r="I17" s="28">
        <f>SUM(I9:I16)</f>
        <v>41704523</v>
      </c>
      <c r="J17" s="28"/>
      <c r="K17" s="28">
        <f>SUM(K9:K16)</f>
        <v>51476793.109999992</v>
      </c>
      <c r="L17" s="28"/>
      <c r="M17" s="28">
        <f>SUM(M9:M16)</f>
        <v>44166317.150000006</v>
      </c>
      <c r="N17" s="28"/>
      <c r="O17" s="28">
        <f>SUM(O9:O16)</f>
        <v>49837914.629999988</v>
      </c>
      <c r="P17" s="28"/>
      <c r="Q17" s="28">
        <f>SUM(Q9:Q16)</f>
        <v>52198870.420000002</v>
      </c>
      <c r="R17" s="28"/>
      <c r="S17" s="28">
        <f>SUM(S9:S16)</f>
        <v>58167567.749999993</v>
      </c>
      <c r="T17" s="28"/>
      <c r="U17" s="28">
        <f>SUM(U9:U16)</f>
        <v>61142426.325624034</v>
      </c>
      <c r="V17" s="28"/>
      <c r="W17" s="28">
        <f>SUM(W9:W16)</f>
        <v>65424899.660000004</v>
      </c>
      <c r="X17" s="28"/>
      <c r="Y17" s="28">
        <f>SUM(Y9:Y16)</f>
        <v>66665839.68</v>
      </c>
      <c r="AA17" s="8">
        <f>IF(S17&gt;0,((W17/S17)-1),IF(AND(S17=0,W17&gt;0),100%,IF(AND(S17=0,W17&lt;0),-100%,IF(AND(S17=0,W17=0),0%,((W17/(S17))-1)*-1))))</f>
        <v>0.12476595103978738</v>
      </c>
      <c r="AB17" s="8">
        <f t="shared" ref="AB17" si="4">IF(U17&gt;0,((Y17/U17)-1),IF(AND(U17=0,Y17&gt;0),100%,IF(AND(U17=0,Y17&lt;0),-100%,IF(AND(U17=0,Y17=0),0%,((Y17/(U17))-1)*-1))))</f>
        <v>9.0336836241337926E-2</v>
      </c>
      <c r="AC17" s="8">
        <f>IF(W17&gt;0,((Y17/W17)-1),IF(AND(W17=0,Y17&gt;0),100%,IF(AND(W17=0,Y17&lt;0),-100%,IF(AND(W17=0,Y17=0),0%,((Y17/(W17))-1)*-1))))</f>
        <v>1.896739660968394E-2</v>
      </c>
      <c r="AD17" s="5"/>
    </row>
    <row r="18" spans="1:30" x14ac:dyDescent="0.2">
      <c r="E18" s="4"/>
      <c r="F18" s="4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AA18" s="5"/>
      <c r="AB18" s="5"/>
      <c r="AC18" s="5"/>
      <c r="AD18" s="5"/>
    </row>
    <row r="19" spans="1:30" x14ac:dyDescent="0.2">
      <c r="D19" s="1" t="s">
        <v>12</v>
      </c>
      <c r="E19" s="4"/>
      <c r="F19" s="4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AA19" s="5"/>
      <c r="AB19" s="5"/>
      <c r="AC19" s="5"/>
      <c r="AD19" s="5"/>
    </row>
    <row r="20" spans="1:30" x14ac:dyDescent="0.2">
      <c r="A20" s="9" t="s">
        <v>105</v>
      </c>
      <c r="D20" s="1" t="str">
        <f t="shared" ref="D20:D22" si="5">"  "&amp;UPPER(MID(A20,FIND("]",A20)+1,LEN(A20)-FIND("]",A20)+1))</f>
        <v xml:space="preserve">   TOTAL FUNDED DEPRECIATION</v>
      </c>
      <c r="E20" s="4">
        <f>SUMIF('Report Data'!$A:$A,UNRBS!$A20,'Report Data'!B:B)</f>
        <v>40792274.270000003</v>
      </c>
      <c r="F20" s="4"/>
      <c r="G20" s="27">
        <f>SUMIF('Report Data'!$A:$A,UNRBS!$A20,'Report Data'!D:D)</f>
        <v>54166215.490000002</v>
      </c>
      <c r="H20" s="27"/>
      <c r="I20" s="27">
        <f>SUMIF('Report Data'!$A:$A,UNRBS!$A20,'Report Data'!F:F)</f>
        <v>56667435</v>
      </c>
      <c r="J20" s="27"/>
      <c r="K20" s="27">
        <f>SUMIF('Report Data'!$A:$A,UNRBS!$A20,'Report Data'!H:H)</f>
        <v>65611527.400000006</v>
      </c>
      <c r="L20" s="27"/>
      <c r="M20" s="27">
        <f>SUMIF('Report Data'!$A:$A,UNRBS!$A20,'Report Data'!J:J)</f>
        <v>65577154.899999999</v>
      </c>
      <c r="N20" s="27"/>
      <c r="O20" s="27">
        <f>SUMIF('Report Data'!$A:$A,UNRBS!$A20,'Report Data'!L:L)</f>
        <v>43907045.550000004</v>
      </c>
      <c r="P20" s="27"/>
      <c r="Q20" s="27">
        <f>SUMIF('Report Data'!$A:$A,UNRBS!$A20,'Report Data'!N:N)</f>
        <v>56519937.490000002</v>
      </c>
      <c r="R20" s="27"/>
      <c r="S20" s="27">
        <f>SUMIF('Report Data'!$A:$A,UNRBS!$A20,'Report Data'!P:P)</f>
        <v>31895586</v>
      </c>
      <c r="T20" s="27"/>
      <c r="U20" s="27">
        <f>SUMIF('Report Data'!$A:$A,UNRBS!$A20,'Report Data'!R:R)</f>
        <v>22114248.415236</v>
      </c>
      <c r="V20" s="27"/>
      <c r="W20" s="27">
        <f>SUMIF('Report Data'!$A:$A,UNRBS!$A20,'Report Data'!T:T)</f>
        <v>32227498.859999999</v>
      </c>
      <c r="X20" s="27"/>
      <c r="Y20" s="27">
        <f>SUMIF('Report Data'!$A:$A,UNRBS!$A20,'Report Data'!V:V)</f>
        <v>32227498.859999999</v>
      </c>
      <c r="AA20" s="5">
        <f>IF(S20&gt;0,((W20/S20)-1),IF(AND(S20=0,W20&gt;0),100%,IF(AND(S20=0,W20&lt;0),-100%,IF(AND(S20=0,W20=0),0%,((W20/(S20))-1)*-1))))</f>
        <v>1.040623175883959E-2</v>
      </c>
      <c r="AB20" s="5">
        <f t="shared" ref="AB20:AB22" si="6">IF(U20&gt;0,((Y20/U20)-1),IF(AND(U20=0,Y20&gt;0),100%,IF(AND(U20=0,Y20&lt;0),-100%,IF(AND(U20=0,Y20=0),0%,((Y20/(U20))-1)*-1))))</f>
        <v>0.45731829790770995</v>
      </c>
      <c r="AC20" s="5">
        <f t="shared" ref="AC20:AC22" si="7">IF(W20&gt;0,((Y20/W20)-1),IF(AND(W20=0,Y20&gt;0),100%,IF(AND(W20=0,Y20&lt;0),-100%,IF(AND(W20=0,Y20=0),0%,((Y20/(W20))-1)*-1))))</f>
        <v>0</v>
      </c>
      <c r="AD20" s="5"/>
    </row>
    <row r="21" spans="1:30" x14ac:dyDescent="0.2">
      <c r="A21" s="1" t="s">
        <v>39</v>
      </c>
      <c r="D21" s="1" t="str">
        <f t="shared" si="5"/>
        <v xml:space="preserve">   ESCROWED BOND FUNDS</v>
      </c>
      <c r="E21" s="4">
        <f>SUMIF('Report Data'!$A:$A,UNRBS!$A21,'Report Data'!B:B)</f>
        <v>9000000</v>
      </c>
      <c r="F21" s="4"/>
      <c r="G21" s="27">
        <f>SUMIF('Report Data'!$A:$A,UNRBS!$A21,'Report Data'!D:D)</f>
        <v>7966643.4699999997</v>
      </c>
      <c r="H21" s="27"/>
      <c r="I21" s="27">
        <f>SUMIF('Report Data'!$A:$A,UNRBS!$A21,'Report Data'!F:F)</f>
        <v>0</v>
      </c>
      <c r="J21" s="27"/>
      <c r="K21" s="27">
        <f>SUMIF('Report Data'!$A:$A,UNRBS!$A21,'Report Data'!H:H)</f>
        <v>0</v>
      </c>
      <c r="L21" s="27"/>
      <c r="M21" s="27">
        <f>SUMIF('Report Data'!$A:$A,UNRBS!$A21,'Report Data'!J:J)</f>
        <v>0</v>
      </c>
      <c r="N21" s="27"/>
      <c r="O21" s="27">
        <f>SUMIF('Report Data'!$A:$A,UNRBS!$A21,'Report Data'!L:L)</f>
        <v>0</v>
      </c>
      <c r="P21" s="27"/>
      <c r="Q21" s="27">
        <f>SUMIF('Report Data'!$A:$A,UNRBS!$A21,'Report Data'!N:N)</f>
        <v>0</v>
      </c>
      <c r="R21" s="27"/>
      <c r="S21" s="27">
        <f>SUMIF('Report Data'!$A:$A,UNRBS!$A21,'Report Data'!P:P)</f>
        <v>0</v>
      </c>
      <c r="T21" s="27"/>
      <c r="U21" s="27">
        <f>SUMIF('Report Data'!$A:$A,UNRBS!$A21,'Report Data'!R:R)</f>
        <v>0</v>
      </c>
      <c r="V21" s="27"/>
      <c r="W21" s="27">
        <f>SUMIF('Report Data'!$A:$A,UNRBS!$A21,'Report Data'!T:T)</f>
        <v>0</v>
      </c>
      <c r="X21" s="27"/>
      <c r="Y21" s="27">
        <f>SUMIF('Report Data'!$A:$A,UNRBS!$A21,'Report Data'!V:V)</f>
        <v>0</v>
      </c>
      <c r="AA21" s="5">
        <f>IF(S21&gt;0,((W21/S21)-1),IF(AND(S21=0,W21&gt;0),100%,IF(AND(S21=0,W21&lt;0),-100%,IF(AND(S21=0,W21=0),0%,((W21/(S21))-1)*-1))))</f>
        <v>0</v>
      </c>
      <c r="AB21" s="5">
        <f t="shared" si="6"/>
        <v>0</v>
      </c>
      <c r="AC21" s="5">
        <f t="shared" si="7"/>
        <v>0</v>
      </c>
      <c r="AD21" s="5"/>
    </row>
    <row r="22" spans="1:30" x14ac:dyDescent="0.2">
      <c r="A22" s="9" t="s">
        <v>106</v>
      </c>
      <c r="D22" s="1" t="str">
        <f t="shared" si="5"/>
        <v xml:space="preserve">   TOTAL OTHER</v>
      </c>
      <c r="E22" s="4">
        <f>SUMIF('Report Data'!$A:$A,UNRBS!$A22,'Report Data'!B:B)</f>
        <v>0</v>
      </c>
      <c r="F22" s="4"/>
      <c r="G22" s="27">
        <f>SUMIF('Report Data'!$A:$A,UNRBS!$A22,'Report Data'!D:D)</f>
        <v>0</v>
      </c>
      <c r="H22" s="27"/>
      <c r="I22" s="27">
        <f>SUMIF('Report Data'!$A:$A,UNRBS!$A22,'Report Data'!F:F)</f>
        <v>0</v>
      </c>
      <c r="J22" s="27"/>
      <c r="K22" s="27">
        <f>SUMIF('Report Data'!$A:$A,UNRBS!$A22,'Report Data'!H:H)</f>
        <v>8911669.3600000013</v>
      </c>
      <c r="L22" s="27"/>
      <c r="M22" s="27">
        <f>SUMIF('Report Data'!$A:$A,UNRBS!$A22,'Report Data'!J:J)</f>
        <v>9507151.2400000002</v>
      </c>
      <c r="N22" s="27"/>
      <c r="O22" s="27">
        <f>SUMIF('Report Data'!$A:$A,UNRBS!$A22,'Report Data'!L:L)</f>
        <v>7204805.9799999995</v>
      </c>
      <c r="P22" s="27"/>
      <c r="Q22" s="27">
        <f>SUMIF('Report Data'!$A:$A,UNRBS!$A22,'Report Data'!N:N)</f>
        <v>8158998.3200000003</v>
      </c>
      <c r="R22" s="27"/>
      <c r="S22" s="27">
        <f>SUMIF('Report Data'!$A:$A,UNRBS!$A22,'Report Data'!P:P)</f>
        <v>7771116.4699999979</v>
      </c>
      <c r="T22" s="27"/>
      <c r="U22" s="27">
        <f>SUMIF('Report Data'!$A:$A,UNRBS!$A22,'Report Data'!R:R)</f>
        <v>10975283</v>
      </c>
      <c r="V22" s="27"/>
      <c r="W22" s="27">
        <f>SUMIF('Report Data'!$A:$A,UNRBS!$A22,'Report Data'!T:T)</f>
        <v>11759782.9</v>
      </c>
      <c r="X22" s="27"/>
      <c r="Y22" s="27">
        <f>SUMIF('Report Data'!$A:$A,UNRBS!$A22,'Report Data'!V:V)</f>
        <v>11759783</v>
      </c>
      <c r="AA22" s="5">
        <f>IF(S22&gt;0,((W22/S22)-1),IF(AND(S22=0,W22&gt;0),100%,IF(AND(S22=0,W22&lt;0),-100%,IF(AND(S22=0,W22=0),0%,((W22/(S22))-1)*-1))))</f>
        <v>0.5132681314709473</v>
      </c>
      <c r="AB22" s="5">
        <f t="shared" si="6"/>
        <v>7.1478794669804779E-2</v>
      </c>
      <c r="AC22" s="5">
        <f t="shared" si="7"/>
        <v>8.5035583019532623E-9</v>
      </c>
      <c r="AD22" s="5"/>
    </row>
    <row r="23" spans="1:30" x14ac:dyDescent="0.2">
      <c r="E23" s="4"/>
      <c r="F23" s="4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AA23" s="5"/>
      <c r="AB23" s="5"/>
      <c r="AC23" s="5"/>
      <c r="AD23" s="5"/>
    </row>
    <row r="24" spans="1:30" x14ac:dyDescent="0.2">
      <c r="A24" s="6"/>
      <c r="B24" s="6"/>
      <c r="C24" s="6"/>
      <c r="D24" s="6" t="s">
        <v>13</v>
      </c>
      <c r="E24" s="7">
        <f>SUM(E20:E23)</f>
        <v>49792274.270000003</v>
      </c>
      <c r="F24" s="7"/>
      <c r="G24" s="28">
        <f>SUM(G20:G23)</f>
        <v>62132858.960000001</v>
      </c>
      <c r="H24" s="28"/>
      <c r="I24" s="28">
        <f>SUM(I20:I23)</f>
        <v>56667435</v>
      </c>
      <c r="J24" s="28"/>
      <c r="K24" s="28">
        <f>SUM(K20:K23)</f>
        <v>74523196.760000005</v>
      </c>
      <c r="L24" s="28"/>
      <c r="M24" s="28">
        <f>SUM(M20:M23)</f>
        <v>75084306.140000001</v>
      </c>
      <c r="N24" s="28"/>
      <c r="O24" s="28">
        <f>SUM(O20:O23)</f>
        <v>51111851.530000001</v>
      </c>
      <c r="P24" s="28"/>
      <c r="Q24" s="28">
        <f>SUM(Q20:Q23)</f>
        <v>64678935.810000002</v>
      </c>
      <c r="R24" s="28"/>
      <c r="S24" s="28">
        <f>SUM(S20:S23)</f>
        <v>39666702.469999999</v>
      </c>
      <c r="T24" s="28"/>
      <c r="U24" s="28">
        <f>SUM(U20:U23)</f>
        <v>33089531.415236</v>
      </c>
      <c r="V24" s="28"/>
      <c r="W24" s="28">
        <f>SUM(W20:W23)</f>
        <v>43987281.759999998</v>
      </c>
      <c r="X24" s="28"/>
      <c r="Y24" s="28">
        <f>SUM(Y20:Y23)</f>
        <v>43987281.859999999</v>
      </c>
      <c r="AA24" s="8">
        <f>IF(S24&gt;0,((W24/S24)-1),IF(AND(S24=0,W24&gt;0),100%,IF(AND(S24=0,W24&lt;0),-100%,IF(AND(S24=0,W24=0),0%,((W24/(S24))-1)*-1))))</f>
        <v>0.10892206866118159</v>
      </c>
      <c r="AB24" s="8">
        <f t="shared" ref="AB24" si="8">IF(U24&gt;0,((Y24/U24)-1),IF(AND(U24=0,Y24&gt;0),100%,IF(AND(U24=0,Y24&lt;0),-100%,IF(AND(U24=0,Y24=0),0%,((Y24/(U24))-1)*-1))))</f>
        <v>0.32934133481703376</v>
      </c>
      <c r="AC24" s="8">
        <f>IF(W24&gt;0,((Y24/W24)-1),IF(AND(W24=0,Y24&gt;0),100%,IF(AND(W24=0,Y24&lt;0),-100%,IF(AND(W24=0,Y24=0),0%,((Y24/(W24))-1)*-1))))</f>
        <v>2.2733843696443046E-9</v>
      </c>
      <c r="AD24" s="5"/>
    </row>
    <row r="25" spans="1:30" ht="12.75" hidden="1" customHeight="1" outlineLevel="1" x14ac:dyDescent="0.2">
      <c r="E25" s="4"/>
      <c r="F25" s="4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AA25" s="5"/>
      <c r="AB25" s="5"/>
      <c r="AC25" s="5"/>
      <c r="AD25" s="5"/>
    </row>
    <row r="26" spans="1:30" ht="12.75" hidden="1" customHeight="1" outlineLevel="2" x14ac:dyDescent="0.2">
      <c r="D26" s="1" t="s">
        <v>14</v>
      </c>
      <c r="E26" s="4"/>
      <c r="F26" s="4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AA26" s="5"/>
      <c r="AB26" s="5"/>
      <c r="AC26" s="5"/>
      <c r="AD26" s="5"/>
    </row>
    <row r="27" spans="1:30" ht="12.75" hidden="1" customHeight="1" outlineLevel="2" x14ac:dyDescent="0.2">
      <c r="A27" s="1" t="s">
        <v>45</v>
      </c>
      <c r="D27" s="1" t="str">
        <f t="shared" ref="D27:D30" si="9">"  "&amp;UPPER(MID(A27,FIND("]",A27)+1,LEN(A27)-FIND("]",A27)+1))</f>
        <v xml:space="preserve">   LAND, BUILDINGS &amp; IMPROVEMENTS</v>
      </c>
      <c r="E27" s="4">
        <f>SUMIF('Report Data'!$A:$A,UNRBS!$A27,'Report Data'!B:B)</f>
        <v>131867029.38</v>
      </c>
      <c r="F27" s="4"/>
      <c r="G27" s="27">
        <f>SUMIF('Report Data'!$A:$A,UNRBS!$A27,'Report Data'!D:D)</f>
        <v>122448323</v>
      </c>
      <c r="H27" s="27"/>
      <c r="I27" s="27">
        <f>SUMIF('Report Data'!$A:$A,UNRBS!$A27,'Report Data'!F:F)</f>
        <v>78646042</v>
      </c>
      <c r="J27" s="27"/>
      <c r="K27" s="27">
        <f>SUMIF('Report Data'!$A:$A,UNRBS!$A27,'Report Data'!H:H)</f>
        <v>124863421.29000001</v>
      </c>
      <c r="L27" s="27"/>
      <c r="M27" s="27">
        <f>SUMIF('Report Data'!$A:$A,UNRBS!$A27,'Report Data'!J:J)</f>
        <v>142647011.40000001</v>
      </c>
      <c r="N27" s="27"/>
      <c r="O27" s="27">
        <f>SUMIF('Report Data'!$A:$A,UNRBS!$A27,'Report Data'!L:L)</f>
        <v>127840922.33000001</v>
      </c>
      <c r="P27" s="27"/>
      <c r="Q27" s="27">
        <f>SUMIF('Report Data'!$A:$A,UNRBS!$A27,'Report Data'!N:N)</f>
        <v>128919742.40000001</v>
      </c>
      <c r="R27" s="27"/>
      <c r="S27" s="27">
        <f>SUMIF('Report Data'!$A:$A,UNRBS!$A27,'Report Data'!P:P)</f>
        <v>128624405.55</v>
      </c>
      <c r="T27" s="27"/>
      <c r="U27" s="27">
        <f>SUMIF('Report Data'!$A:$A,UNRBS!$A27,'Report Data'!R:R)</f>
        <v>134957023.49946001</v>
      </c>
      <c r="V27" s="27"/>
      <c r="W27" s="27">
        <f>SUMIF('Report Data'!$A:$A,UNRBS!$A27,'Report Data'!T:T)</f>
        <v>132694110.72</v>
      </c>
      <c r="X27" s="27"/>
      <c r="Y27" s="27">
        <f>SUMIF('Report Data'!$A:$A,UNRBS!$A27,'Report Data'!V:V)</f>
        <v>134783475.25</v>
      </c>
      <c r="AA27" s="5">
        <f>IF(S27&gt;0,((W27/S27)-1),IF(AND(S27=0,W27&gt;0),100%,IF(AND(S27=0,W27&lt;0),-100%,IF(AND(S27=0,W27=0),0%,((W27/(S27))-1)*-1))))</f>
        <v>3.1640225294708779E-2</v>
      </c>
      <c r="AB27" s="5">
        <f>IF(U27&gt;0,((W27/U27)-1),IF(AND(U27=0,W27&gt;0),100%,IF(AND(U27=0,W27&lt;0),-100%,IF(AND(U27=0,W27=0),0%,((W27/(U27))-1)*-1))))</f>
        <v>-1.6767654774699992E-2</v>
      </c>
      <c r="AC27" s="5"/>
      <c r="AD27" s="5"/>
    </row>
    <row r="28" spans="1:30" ht="12.75" hidden="1" customHeight="1" outlineLevel="2" x14ac:dyDescent="0.2">
      <c r="A28" s="1" t="s">
        <v>46</v>
      </c>
      <c r="D28" s="1" t="str">
        <f t="shared" si="9"/>
        <v xml:space="preserve">   CONSTRUCTION IN PROGRESS</v>
      </c>
      <c r="E28" s="4">
        <f>SUMIF('Report Data'!$A:$A,UNRBS!$A28,'Report Data'!B:B)</f>
        <v>2869302.62</v>
      </c>
      <c r="F28" s="4"/>
      <c r="G28" s="27">
        <f>SUMIF('Report Data'!$A:$A,UNRBS!$A28,'Report Data'!D:D)</f>
        <v>6539558</v>
      </c>
      <c r="H28" s="27"/>
      <c r="I28" s="27">
        <f>SUMIF('Report Data'!$A:$A,UNRBS!$A28,'Report Data'!F:F)</f>
        <v>0</v>
      </c>
      <c r="J28" s="27"/>
      <c r="K28" s="27">
        <f>SUMIF('Report Data'!$A:$A,UNRBS!$A28,'Report Data'!H:H)</f>
        <v>3363102.310000001</v>
      </c>
      <c r="L28" s="27"/>
      <c r="M28" s="27">
        <f>SUMIF('Report Data'!$A:$A,UNRBS!$A28,'Report Data'!J:J)</f>
        <v>360909.71</v>
      </c>
      <c r="N28" s="27"/>
      <c r="O28" s="27">
        <f>SUMIF('Report Data'!$A:$A,UNRBS!$A28,'Report Data'!L:L)</f>
        <v>2690489.45</v>
      </c>
      <c r="P28" s="27"/>
      <c r="Q28" s="27">
        <f>SUMIF('Report Data'!$A:$A,UNRBS!$A28,'Report Data'!N:N)</f>
        <v>2167271.91</v>
      </c>
      <c r="R28" s="27"/>
      <c r="S28" s="27">
        <f>SUMIF('Report Data'!$A:$A,UNRBS!$A28,'Report Data'!P:P)</f>
        <v>2855930.45</v>
      </c>
      <c r="T28" s="27"/>
      <c r="U28" s="27">
        <f>SUMIF('Report Data'!$A:$A,UNRBS!$A28,'Report Data'!R:R)</f>
        <v>3008431.6522777402</v>
      </c>
      <c r="V28" s="27"/>
      <c r="W28" s="27">
        <f>SUMIF('Report Data'!$A:$A,UNRBS!$A28,'Report Data'!T:T)</f>
        <v>2977316.32</v>
      </c>
      <c r="X28" s="27"/>
      <c r="Y28" s="27">
        <f>SUMIF('Report Data'!$A:$A,UNRBS!$A28,'Report Data'!V:V)</f>
        <v>3149845.98</v>
      </c>
      <c r="AA28" s="5">
        <f>IF(S28&gt;0,((W28/S28)-1),IF(AND(S28=0,W28&gt;0),100%,IF(AND(S28=0,W28&lt;0),-100%,IF(AND(S28=0,W28=0),0%,((W28/(S28))-1)*-1))))</f>
        <v>4.250309036762423E-2</v>
      </c>
      <c r="AB28" s="5">
        <f>IF(U28&gt;0,((W28/U28)-1),IF(AND(U28=0,W28&gt;0),100%,IF(AND(U28=0,W28&lt;0),-100%,IF(AND(U28=0,W28=0),0%,((W28/(U28))-1)*-1))))</f>
        <v>-1.034270871807319E-2</v>
      </c>
      <c r="AC28" s="5"/>
      <c r="AD28" s="5"/>
    </row>
    <row r="29" spans="1:30" ht="12.75" hidden="1" customHeight="1" outlineLevel="2" x14ac:dyDescent="0.2">
      <c r="A29" s="1" t="s">
        <v>47</v>
      </c>
      <c r="D29" s="1" t="str">
        <f t="shared" si="9"/>
        <v xml:space="preserve">   MAJOR MOVABLE EQUIPMENT</v>
      </c>
      <c r="E29" s="4">
        <f>SUMIF('Report Data'!$A:$A,UNRBS!$A29,'Report Data'!B:B)</f>
        <v>66723492.939999998</v>
      </c>
      <c r="F29" s="4"/>
      <c r="G29" s="27">
        <f>SUMIF('Report Data'!$A:$A,UNRBS!$A29,'Report Data'!D:D)</f>
        <v>52519493</v>
      </c>
      <c r="H29" s="27"/>
      <c r="I29" s="27">
        <f>SUMIF('Report Data'!$A:$A,UNRBS!$A29,'Report Data'!F:F)</f>
        <v>0</v>
      </c>
      <c r="J29" s="27"/>
      <c r="K29" s="27">
        <f>SUMIF('Report Data'!$A:$A,UNRBS!$A29,'Report Data'!H:H)</f>
        <v>51080615.209999993</v>
      </c>
      <c r="L29" s="27"/>
      <c r="M29" s="27">
        <f>SUMIF('Report Data'!$A:$A,UNRBS!$A29,'Report Data'!J:J)</f>
        <v>56550129.07</v>
      </c>
      <c r="N29" s="27"/>
      <c r="O29" s="27">
        <f>SUMIF('Report Data'!$A:$A,UNRBS!$A29,'Report Data'!L:L)</f>
        <v>51285823.469999999</v>
      </c>
      <c r="P29" s="27"/>
      <c r="Q29" s="27">
        <f>SUMIF('Report Data'!$A:$A,UNRBS!$A29,'Report Data'!N:N)</f>
        <v>56512614.289999999</v>
      </c>
      <c r="R29" s="27"/>
      <c r="S29" s="27">
        <f>SUMIF('Report Data'!$A:$A,UNRBS!$A29,'Report Data'!P:P)</f>
        <v>52920084.469999999</v>
      </c>
      <c r="T29" s="27"/>
      <c r="U29" s="27">
        <f>SUMIF('Report Data'!$A:$A,UNRBS!$A29,'Report Data'!R:R)</f>
        <v>54487066.065404989</v>
      </c>
      <c r="V29" s="27"/>
      <c r="W29" s="27">
        <f>SUMIF('Report Data'!$A:$A,UNRBS!$A29,'Report Data'!T:T)</f>
        <v>56416760.439999998</v>
      </c>
      <c r="X29" s="27"/>
      <c r="Y29" s="27">
        <f>SUMIF('Report Data'!$A:$A,UNRBS!$A29,'Report Data'!V:V)</f>
        <v>65286001.509999998</v>
      </c>
      <c r="AA29" s="5">
        <f>IF(S29&gt;0,((W29/S29)-1),IF(AND(S29=0,W29&gt;0),100%,IF(AND(S29=0,W29&lt;0),-100%,IF(AND(S29=0,W29=0),0%,((W29/(S29))-1)*-1))))</f>
        <v>6.6074648312064443E-2</v>
      </c>
      <c r="AB29" s="5">
        <f>IF(U29&gt;0,((W29/U29)-1),IF(AND(U29=0,W29&gt;0),100%,IF(AND(U29=0,W29&lt;0),-100%,IF(AND(U29=0,W29=0),0%,((W29/(U29))-1)*-1))))</f>
        <v>3.5415641067526815E-2</v>
      </c>
      <c r="AC29" s="5"/>
      <c r="AD29" s="5"/>
    </row>
    <row r="30" spans="1:30" ht="12.75" hidden="1" customHeight="1" outlineLevel="2" x14ac:dyDescent="0.2">
      <c r="A30" s="1" t="s">
        <v>48</v>
      </c>
      <c r="D30" s="1" t="str">
        <f t="shared" si="9"/>
        <v xml:space="preserve">   FIXED EQUIPMENT</v>
      </c>
      <c r="E30" s="4">
        <f>SUMIF('Report Data'!$A:$A,UNRBS!$A30,'Report Data'!B:B)</f>
        <v>0</v>
      </c>
      <c r="F30" s="4"/>
      <c r="G30" s="27">
        <f>SUMIF('Report Data'!$A:$A,UNRBS!$A30,'Report Data'!D:D)</f>
        <v>0</v>
      </c>
      <c r="H30" s="27"/>
      <c r="I30" s="27">
        <f>SUMIF('Report Data'!$A:$A,UNRBS!$A30,'Report Data'!F:F)</f>
        <v>0</v>
      </c>
      <c r="J30" s="27"/>
      <c r="K30" s="27">
        <f>SUMIF('Report Data'!$A:$A,UNRBS!$A30,'Report Data'!H:H)</f>
        <v>0</v>
      </c>
      <c r="L30" s="27"/>
      <c r="M30" s="27">
        <f>SUMIF('Report Data'!$A:$A,UNRBS!$A30,'Report Data'!J:J)</f>
        <v>0</v>
      </c>
      <c r="N30" s="27"/>
      <c r="O30" s="27">
        <f>SUMIF('Report Data'!$A:$A,UNRBS!$A30,'Report Data'!L:L)</f>
        <v>0</v>
      </c>
      <c r="P30" s="27"/>
      <c r="Q30" s="27">
        <f>SUMIF('Report Data'!$A:$A,UNRBS!$A30,'Report Data'!N:N)</f>
        <v>0</v>
      </c>
      <c r="R30" s="27"/>
      <c r="S30" s="27">
        <f>SUMIF('Report Data'!$A:$A,UNRBS!$A30,'Report Data'!P:P)</f>
        <v>0</v>
      </c>
      <c r="T30" s="27"/>
      <c r="U30" s="27">
        <f>SUMIF('Report Data'!$A:$A,UNRBS!$A30,'Report Data'!R:R)</f>
        <v>0</v>
      </c>
      <c r="V30" s="27"/>
      <c r="W30" s="27">
        <f>SUMIF('Report Data'!$A:$A,UNRBS!$A30,'Report Data'!T:T)</f>
        <v>0</v>
      </c>
      <c r="X30" s="27"/>
      <c r="Y30" s="27">
        <f>SUMIF('Report Data'!$A:$A,UNRBS!$A30,'Report Data'!V:V)</f>
        <v>0</v>
      </c>
      <c r="AA30" s="5">
        <f>IF(S30&gt;0,((W30/S30)-1),IF(AND(S30=0,W30&gt;0),100%,IF(AND(S30=0,W30&lt;0),-100%,IF(AND(S30=0,W30=0),0%,((W30/(S30))-1)*-1))))</f>
        <v>0</v>
      </c>
      <c r="AB30" s="5">
        <f>IF(U30&gt;0,((W30/U30)-1),IF(AND(U30=0,W30&gt;0),100%,IF(AND(U30=0,W30&lt;0),-100%,IF(AND(U30=0,W30=0),0%,((W30/(U30))-1)*-1))))</f>
        <v>0</v>
      </c>
      <c r="AC30" s="5"/>
      <c r="AD30" s="5"/>
    </row>
    <row r="31" spans="1:30" ht="12.75" hidden="1" customHeight="1" outlineLevel="2" x14ac:dyDescent="0.2">
      <c r="E31" s="4"/>
      <c r="F31" s="4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AA31" s="5"/>
      <c r="AB31" s="5"/>
      <c r="AC31" s="5"/>
      <c r="AD31" s="5"/>
    </row>
    <row r="32" spans="1:30" ht="12.75" hidden="1" customHeight="1" outlineLevel="1" x14ac:dyDescent="0.2">
      <c r="A32" s="6"/>
      <c r="B32" s="6"/>
      <c r="C32" s="6"/>
      <c r="D32" s="6" t="s">
        <v>15</v>
      </c>
      <c r="E32" s="7">
        <f>SUM(E27:E31)</f>
        <v>201459824.94</v>
      </c>
      <c r="F32" s="7"/>
      <c r="G32" s="28">
        <f>SUM(G27:G31)</f>
        <v>181507374</v>
      </c>
      <c r="H32" s="28"/>
      <c r="I32" s="28">
        <f>SUM(I27:I31)</f>
        <v>78646042</v>
      </c>
      <c r="J32" s="28"/>
      <c r="K32" s="28">
        <f>SUM(K27:K31)</f>
        <v>179307138.81</v>
      </c>
      <c r="L32" s="28"/>
      <c r="M32" s="28">
        <f>SUM(M27:M31)</f>
        <v>199558050.18000001</v>
      </c>
      <c r="N32" s="28"/>
      <c r="O32" s="28">
        <f>SUM(O27:O31)</f>
        <v>181817235.25</v>
      </c>
      <c r="P32" s="28"/>
      <c r="Q32" s="28">
        <f>SUM(Q27:Q31)</f>
        <v>187599628.59999999</v>
      </c>
      <c r="R32" s="28"/>
      <c r="S32" s="28">
        <f>SUM(S27:S31)</f>
        <v>184400420.47</v>
      </c>
      <c r="T32" s="28"/>
      <c r="U32" s="28">
        <f>SUM(U27:U31)</f>
        <v>192452521.21714273</v>
      </c>
      <c r="V32" s="28"/>
      <c r="W32" s="28">
        <f>SUM(W27:W31)</f>
        <v>192088187.47999999</v>
      </c>
      <c r="X32" s="28"/>
      <c r="Y32" s="28">
        <f>SUM(Y27:Y31)</f>
        <v>203219322.73999998</v>
      </c>
      <c r="AA32" s="8">
        <f>IF(S32&gt;0,((W32/S32)-1),IF(AND(S32=0,W32&gt;0),100%,IF(AND(S32=0,W32&lt;0),-100%,IF(AND(S32=0,W32=0),0%,((W32/(S32))-1)*-1))))</f>
        <v>4.1690615403182862E-2</v>
      </c>
      <c r="AB32" s="8">
        <f>IF(U32&gt;0,((W32/U32)-1),IF(AND(U32=0,W32&gt;0),100%,IF(AND(U32=0,W32&lt;0),-100%,IF(AND(U32=0,W32=0),0%,((W32/(U32))-1)*-1))))</f>
        <v>-1.8931097126634322E-3</v>
      </c>
      <c r="AC32" s="8"/>
      <c r="AD32" s="5"/>
    </row>
    <row r="33" spans="1:30" ht="12.75" hidden="1" customHeight="1" outlineLevel="1" x14ac:dyDescent="0.2">
      <c r="E33" s="4"/>
      <c r="F33" s="4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AA33" s="5"/>
      <c r="AB33" s="5"/>
      <c r="AC33" s="5"/>
      <c r="AD33" s="5"/>
    </row>
    <row r="34" spans="1:30" ht="12.75" hidden="1" customHeight="1" outlineLevel="1" x14ac:dyDescent="0.2">
      <c r="D34" s="1" t="s">
        <v>16</v>
      </c>
      <c r="E34" s="4"/>
      <c r="F34" s="4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AA34" s="5"/>
      <c r="AB34" s="5"/>
      <c r="AC34" s="5"/>
      <c r="AD34" s="5"/>
    </row>
    <row r="35" spans="1:30" ht="12.75" hidden="1" customHeight="1" outlineLevel="1" x14ac:dyDescent="0.2">
      <c r="A35" s="1" t="s">
        <v>51</v>
      </c>
      <c r="D35" s="1" t="str">
        <f t="shared" ref="D35:D37" si="10">"  "&amp;UPPER(MID(A35,FIND("]",A35)+1,LEN(A35)-FIND("]",A35)+1))</f>
        <v xml:space="preserve">   LAND, BUILDINGS &amp; IMPROVEMENTS</v>
      </c>
      <c r="E35" s="4">
        <f>SUMIF('Report Data'!$A:$A,UNRBS!$A35,'Report Data'!B:B)</f>
        <v>-75888910.099999994</v>
      </c>
      <c r="F35" s="4"/>
      <c r="G35" s="27">
        <f>SUMIF('Report Data'!$A:$A,UNRBS!$A35,'Report Data'!D:D)</f>
        <v>-74512573</v>
      </c>
      <c r="H35" s="27"/>
      <c r="I35" s="27">
        <f>SUMIF('Report Data'!$A:$A,UNRBS!$A35,'Report Data'!F:F)</f>
        <v>0</v>
      </c>
      <c r="J35" s="27"/>
      <c r="K35" s="27">
        <f>SUMIF('Report Data'!$A:$A,UNRBS!$A35,'Report Data'!H:H)</f>
        <v>-77447877.329999998</v>
      </c>
      <c r="L35" s="27"/>
      <c r="M35" s="27">
        <f>SUMIF('Report Data'!$A:$A,UNRBS!$A35,'Report Data'!J:J)</f>
        <v>-85090370.180000007</v>
      </c>
      <c r="N35" s="27"/>
      <c r="O35" s="27">
        <f>SUMIF('Report Data'!$A:$A,UNRBS!$A35,'Report Data'!L:L)</f>
        <v>-82177939.079999998</v>
      </c>
      <c r="P35" s="27"/>
      <c r="Q35" s="27">
        <f>SUMIF('Report Data'!$A:$A,UNRBS!$A35,'Report Data'!N:N)</f>
        <v>-87754711.650000006</v>
      </c>
      <c r="R35" s="27"/>
      <c r="S35" s="27">
        <f>SUMIF('Report Data'!$A:$A,UNRBS!$A35,'Report Data'!P:P)</f>
        <v>-86773806.920000032</v>
      </c>
      <c r="T35" s="27"/>
      <c r="U35" s="27">
        <f>SUMIF('Report Data'!$A:$A,UNRBS!$A35,'Report Data'!R:R)</f>
        <v>-91536064.491328999</v>
      </c>
      <c r="V35" s="27"/>
      <c r="W35" s="27">
        <f>SUMIF('Report Data'!$A:$A,UNRBS!$A35,'Report Data'!T:T)</f>
        <v>-91214909.760000005</v>
      </c>
      <c r="X35" s="27"/>
      <c r="Y35" s="27">
        <f>SUMIF('Report Data'!$A:$A,UNRBS!$A35,'Report Data'!V:V)</f>
        <v>-95866682.370000005</v>
      </c>
      <c r="AA35" s="5">
        <f>IF(S35&gt;0,((W35/S35)-1),IF(AND(S35=0,W35&gt;0),100%,IF(AND(S35=0,W35&lt;0),-100%,IF(AND(S35=0,W35=0),0%,((W35/(S35))-1)*-1))))</f>
        <v>-5.1180223590909124E-2</v>
      </c>
      <c r="AB35" s="5">
        <f>IF(U35&gt;0,((W35/U35)-1),IF(AND(U35=0,W35&gt;0),100%,IF(AND(U35=0,W35&lt;0),-100%,IF(AND(U35=0,W35=0),0%,((W35/(U35))-1)*-1))))</f>
        <v>3.5085049058386497E-3</v>
      </c>
      <c r="AC35" s="5"/>
      <c r="AD35" s="5"/>
    </row>
    <row r="36" spans="1:30" ht="12.75" hidden="1" customHeight="1" outlineLevel="1" x14ac:dyDescent="0.2">
      <c r="A36" s="1" t="s">
        <v>52</v>
      </c>
      <c r="D36" s="1" t="str">
        <f t="shared" si="10"/>
        <v xml:space="preserve">   EQUIPMENT - FIXED</v>
      </c>
      <c r="E36" s="4">
        <f>SUMIF('Report Data'!$A:$A,UNRBS!$A36,'Report Data'!B:B)</f>
        <v>0</v>
      </c>
      <c r="F36" s="4"/>
      <c r="G36" s="27">
        <f>SUMIF('Report Data'!$A:$A,UNRBS!$A36,'Report Data'!D:D)</f>
        <v>0</v>
      </c>
      <c r="H36" s="27"/>
      <c r="I36" s="27">
        <f>SUMIF('Report Data'!$A:$A,UNRBS!$A36,'Report Data'!F:F)</f>
        <v>0</v>
      </c>
      <c r="J36" s="27"/>
      <c r="K36" s="27">
        <f>SUMIF('Report Data'!$A:$A,UNRBS!$A36,'Report Data'!H:H)</f>
        <v>0</v>
      </c>
      <c r="L36" s="27"/>
      <c r="M36" s="27">
        <f>SUMIF('Report Data'!$A:$A,UNRBS!$A36,'Report Data'!J:J)</f>
        <v>0</v>
      </c>
      <c r="N36" s="27"/>
      <c r="O36" s="27">
        <f>SUMIF('Report Data'!$A:$A,UNRBS!$A36,'Report Data'!L:L)</f>
        <v>0</v>
      </c>
      <c r="P36" s="27"/>
      <c r="Q36" s="27">
        <f>SUMIF('Report Data'!$A:$A,UNRBS!$A36,'Report Data'!N:N)</f>
        <v>0</v>
      </c>
      <c r="R36" s="27"/>
      <c r="S36" s="27">
        <f>SUMIF('Report Data'!$A:$A,UNRBS!$A36,'Report Data'!P:P)</f>
        <v>0</v>
      </c>
      <c r="T36" s="27"/>
      <c r="U36" s="27">
        <f>SUMIF('Report Data'!$A:$A,UNRBS!$A36,'Report Data'!R:R)</f>
        <v>0</v>
      </c>
      <c r="V36" s="27"/>
      <c r="W36" s="27">
        <f>SUMIF('Report Data'!$A:$A,UNRBS!$A36,'Report Data'!T:T)</f>
        <v>0</v>
      </c>
      <c r="X36" s="27"/>
      <c r="Y36" s="27">
        <f>SUMIF('Report Data'!$A:$A,UNRBS!$A36,'Report Data'!V:V)</f>
        <v>0</v>
      </c>
      <c r="AA36" s="5">
        <f>IF(S36&gt;0,((W36/S36)-1),IF(AND(S36=0,W36&gt;0),100%,IF(AND(S36=0,W36&lt;0),-100%,IF(AND(S36=0,W36=0),0%,((W36/(S36))-1)*-1))))</f>
        <v>0</v>
      </c>
      <c r="AB36" s="5">
        <f>IF(U36&gt;0,((W36/U36)-1),IF(AND(U36=0,W36&gt;0),100%,IF(AND(U36=0,W36&lt;0),-100%,IF(AND(U36=0,W36=0),0%,((W36/(U36))-1)*-1))))</f>
        <v>0</v>
      </c>
      <c r="AC36" s="5"/>
      <c r="AD36" s="5"/>
    </row>
    <row r="37" spans="1:30" ht="12.75" hidden="1" customHeight="1" outlineLevel="1" x14ac:dyDescent="0.2">
      <c r="A37" s="1" t="s">
        <v>53</v>
      </c>
      <c r="D37" s="1" t="str">
        <f t="shared" si="10"/>
        <v xml:space="preserve">   EQUIPMENT - MAJOR MOVEABLE</v>
      </c>
      <c r="E37" s="4">
        <f>SUMIF('Report Data'!$A:$A,UNRBS!$A37,'Report Data'!B:B)</f>
        <v>-49784995.969999999</v>
      </c>
      <c r="F37" s="4"/>
      <c r="G37" s="27">
        <f>SUMIF('Report Data'!$A:$A,UNRBS!$A37,'Report Data'!D:D)</f>
        <v>-38895366</v>
      </c>
      <c r="H37" s="27"/>
      <c r="I37" s="27">
        <f>SUMIF('Report Data'!$A:$A,UNRBS!$A37,'Report Data'!F:F)</f>
        <v>0</v>
      </c>
      <c r="J37" s="27"/>
      <c r="K37" s="27">
        <f>SUMIF('Report Data'!$A:$A,UNRBS!$A37,'Report Data'!H:H)</f>
        <v>-38068946.149999999</v>
      </c>
      <c r="L37" s="27"/>
      <c r="M37" s="27">
        <f>SUMIF('Report Data'!$A:$A,UNRBS!$A37,'Report Data'!J:J)</f>
        <v>-44240508.780000001</v>
      </c>
      <c r="N37" s="27"/>
      <c r="O37" s="27">
        <f>SUMIF('Report Data'!$A:$A,UNRBS!$A37,'Report Data'!L:L)</f>
        <v>-38591067.350000001</v>
      </c>
      <c r="P37" s="27"/>
      <c r="Q37" s="27">
        <f>SUMIF('Report Data'!$A:$A,UNRBS!$A37,'Report Data'!N:N)</f>
        <v>-43268119.659999996</v>
      </c>
      <c r="R37" s="27"/>
      <c r="S37" s="27">
        <f>SUMIF('Report Data'!$A:$A,UNRBS!$A37,'Report Data'!P:P)</f>
        <v>-40879613.059999995</v>
      </c>
      <c r="T37" s="27"/>
      <c r="U37" s="27">
        <f>SUMIF('Report Data'!$A:$A,UNRBS!$A37,'Report Data'!R:R)</f>
        <v>-43085328.825813897</v>
      </c>
      <c r="V37" s="27"/>
      <c r="W37" s="27">
        <f>SUMIF('Report Data'!$A:$A,UNRBS!$A37,'Report Data'!T:T)</f>
        <v>-43045412.049999997</v>
      </c>
      <c r="X37" s="27"/>
      <c r="Y37" s="27">
        <f>SUMIF('Report Data'!$A:$A,UNRBS!$A37,'Report Data'!V:V)</f>
        <v>-45240639.439999998</v>
      </c>
      <c r="AA37" s="5">
        <f>IF(S37&gt;0,((W37/S37)-1),IF(AND(S37=0,W37&gt;0),100%,IF(AND(S37=0,W37&lt;0),-100%,IF(AND(S37=0,W37=0),0%,((W37/(S37))-1)*-1))))</f>
        <v>-5.2979928817359578E-2</v>
      </c>
      <c r="AB37" s="5">
        <f>IF(U37&gt;0,((W37/U37)-1),IF(AND(U37=0,W37&gt;0),100%,IF(AND(U37=0,W37&lt;0),-100%,IF(AND(U37=0,W37=0),0%,((W37/(U37))-1)*-1))))</f>
        <v>9.2645865545726291E-4</v>
      </c>
      <c r="AC37" s="5"/>
      <c r="AD37" s="5"/>
    </row>
    <row r="38" spans="1:30" ht="12.75" hidden="1" customHeight="1" outlineLevel="1" x14ac:dyDescent="0.2">
      <c r="E38" s="4"/>
      <c r="F38" s="4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AA38" s="5"/>
      <c r="AB38" s="5"/>
      <c r="AC38" s="5"/>
      <c r="AD38" s="5"/>
    </row>
    <row r="39" spans="1:30" ht="12.75" hidden="1" customHeight="1" outlineLevel="1" x14ac:dyDescent="0.2">
      <c r="A39" s="6"/>
      <c r="B39" s="6"/>
      <c r="C39" s="6"/>
      <c r="D39" s="6" t="s">
        <v>17</v>
      </c>
      <c r="E39" s="7">
        <f>SUM(E35:E38)</f>
        <v>-125673906.06999999</v>
      </c>
      <c r="F39" s="7"/>
      <c r="G39" s="28">
        <f>SUM(G35:G38)</f>
        <v>-113407939</v>
      </c>
      <c r="H39" s="28"/>
      <c r="I39" s="28">
        <f>SUM(I35:I38)</f>
        <v>0</v>
      </c>
      <c r="J39" s="28"/>
      <c r="K39" s="28">
        <f>SUM(K35:K38)</f>
        <v>-115516823.47999999</v>
      </c>
      <c r="L39" s="28"/>
      <c r="M39" s="28">
        <f>SUM(M35:M38)</f>
        <v>-129330878.96000001</v>
      </c>
      <c r="N39" s="28"/>
      <c r="O39" s="28">
        <f>SUM(O35:O38)</f>
        <v>-120769006.43000001</v>
      </c>
      <c r="P39" s="28"/>
      <c r="Q39" s="28">
        <f>SUM(Q35:Q38)</f>
        <v>-131022831.31</v>
      </c>
      <c r="R39" s="28"/>
      <c r="S39" s="28">
        <f>SUM(S35:S38)</f>
        <v>-127653419.98000002</v>
      </c>
      <c r="T39" s="28"/>
      <c r="U39" s="28">
        <f>SUM(U35:U38)</f>
        <v>-134621393.3171429</v>
      </c>
      <c r="V39" s="28"/>
      <c r="W39" s="28">
        <f>SUM(W35:W38)</f>
        <v>-134260321.81</v>
      </c>
      <c r="X39" s="28"/>
      <c r="Y39" s="28">
        <f>SUM(Y35:Y38)</f>
        <v>-141107321.81</v>
      </c>
      <c r="AA39" s="8">
        <f>IF(S39&gt;0,((W39/S39)-1),IF(AND(S39=0,W39&gt;0),100%,IF(AND(S39=0,W39&lt;0),-100%,IF(AND(S39=0,W39=0),0%,((W39/(S39))-1)*-1))))</f>
        <v>-5.1756559526843215E-2</v>
      </c>
      <c r="AB39" s="8">
        <f>IF(U39&gt;0,((W39/U39)-1),IF(AND(U39=0,W39&gt;0),100%,IF(AND(U39=0,W39&lt;0),-100%,IF(AND(U39=0,W39=0),0%,((W39/(U39))-1)*-1))))</f>
        <v>2.6821257620791572E-3</v>
      </c>
      <c r="AC39" s="8"/>
      <c r="AD39" s="5"/>
    </row>
    <row r="40" spans="1:30" ht="19.5" customHeight="1" collapsed="1" x14ac:dyDescent="0.2">
      <c r="E40" s="4"/>
      <c r="F40" s="4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AA40" s="5"/>
      <c r="AB40" s="5"/>
      <c r="AC40" s="5"/>
      <c r="AD40" s="5"/>
    </row>
    <row r="41" spans="1:30" x14ac:dyDescent="0.2">
      <c r="A41" s="6"/>
      <c r="B41" s="6"/>
      <c r="C41" s="6"/>
      <c r="D41" s="6" t="s">
        <v>18</v>
      </c>
      <c r="E41" s="7">
        <f>E32+E39</f>
        <v>75785918.870000005</v>
      </c>
      <c r="F41" s="7"/>
      <c r="G41" s="28">
        <f>G32+G39</f>
        <v>68099435</v>
      </c>
      <c r="H41" s="28"/>
      <c r="I41" s="28">
        <f>I32+I39</f>
        <v>78646042</v>
      </c>
      <c r="J41" s="28"/>
      <c r="K41" s="28">
        <f>K32+K39</f>
        <v>63790315.330000013</v>
      </c>
      <c r="L41" s="28"/>
      <c r="M41" s="28">
        <f>M32+M39</f>
        <v>70227171.219999999</v>
      </c>
      <c r="N41" s="28"/>
      <c r="O41" s="28">
        <f>O32+O39</f>
        <v>61048228.819999993</v>
      </c>
      <c r="P41" s="28"/>
      <c r="Q41" s="28">
        <f>Q32+Q39</f>
        <v>56576797.289999992</v>
      </c>
      <c r="R41" s="28"/>
      <c r="S41" s="28">
        <f>S32+S39</f>
        <v>56747000.48999998</v>
      </c>
      <c r="T41" s="28"/>
      <c r="U41" s="28">
        <f>U32+U39</f>
        <v>57831127.899999827</v>
      </c>
      <c r="V41" s="28"/>
      <c r="W41" s="28">
        <f>W32+W39</f>
        <v>57827865.669999987</v>
      </c>
      <c r="X41" s="28"/>
      <c r="Y41" s="28">
        <f>Y32+Y39</f>
        <v>62112000.929999977</v>
      </c>
      <c r="AA41" s="8">
        <f>IF(S41&gt;0,((W41/S41)-1),IF(AND(S41=0,W41&gt;0),100%,IF(AND(S41=0,W41&lt;0),-100%,IF(AND(S41=0,W41=0),0%,((W41/(S41))-1)*-1))))</f>
        <v>1.9047089197084199E-2</v>
      </c>
      <c r="AB41" s="8">
        <f t="shared" ref="AB41" si="11">IF(U41&gt;0,((Y41/U41)-1),IF(AND(U41=0,Y41&gt;0),100%,IF(AND(U41=0,Y41&lt;0),-100%,IF(AND(U41=0,Y41=0),0%,((Y41/(U41))-1)*-1))))</f>
        <v>7.4023682149214398E-2</v>
      </c>
      <c r="AC41" s="8">
        <f>IF(W41&gt;0,((Y41/W41)-1),IF(AND(W41=0,Y41&gt;0),100%,IF(AND(W41=0,Y41&lt;0),-100%,IF(AND(W41=0,Y41=0),0%,((Y41/(W41))-1)*-1))))</f>
        <v>7.4084270798576712E-2</v>
      </c>
      <c r="AD41" s="5"/>
    </row>
    <row r="42" spans="1:30" x14ac:dyDescent="0.2">
      <c r="E42" s="4"/>
      <c r="F42" s="4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  <c r="AA42" s="5"/>
      <c r="AB42" s="5"/>
      <c r="AC42" s="5"/>
      <c r="AD42" s="5"/>
    </row>
    <row r="43" spans="1:30" x14ac:dyDescent="0.2">
      <c r="A43" s="1" t="s">
        <v>57</v>
      </c>
      <c r="D43" s="24" t="s">
        <v>85</v>
      </c>
      <c r="E43" s="4">
        <f>SUMIF('Report Data'!$A:$A,UNRBS!$A43,'Report Data'!B:B)</f>
        <v>969734</v>
      </c>
      <c r="F43" s="4"/>
      <c r="G43" s="27">
        <f>SUMIF('Report Data'!$A:$A,UNRBS!$A43,'Report Data'!D:D)</f>
        <v>10442199</v>
      </c>
      <c r="H43" s="27"/>
      <c r="I43" s="27">
        <f>SUMIF('Report Data'!$A:$A,UNRBS!$A43,'Report Data'!F:F)</f>
        <v>8558344</v>
      </c>
      <c r="J43" s="27"/>
      <c r="K43" s="27">
        <f>SUMIF('Report Data'!$A:$A,UNRBS!$A43,'Report Data'!H:H)</f>
        <v>10368325.630000003</v>
      </c>
      <c r="L43" s="27"/>
      <c r="M43" s="27">
        <f>SUMIF('Report Data'!$A:$A,UNRBS!$A43,'Report Data'!J:J)</f>
        <v>9260945.9800000004</v>
      </c>
      <c r="N43" s="27"/>
      <c r="O43" s="27">
        <f>SUMIF('Report Data'!$A:$A,UNRBS!$A43,'Report Data'!L:L)</f>
        <v>11788086.210000001</v>
      </c>
      <c r="P43" s="27"/>
      <c r="Q43" s="27">
        <f>SUMIF('Report Data'!$A:$A,UNRBS!$A43,'Report Data'!N:N)</f>
        <v>12662098.289999999</v>
      </c>
      <c r="R43" s="27"/>
      <c r="S43" s="27">
        <f>SUMIF('Report Data'!$A:$A,UNRBS!$A43,'Report Data'!P:P)</f>
        <v>8362471.3200000022</v>
      </c>
      <c r="T43" s="27"/>
      <c r="U43" s="27">
        <f>SUMIF('Report Data'!$A:$A,UNRBS!$A43,'Report Data'!R:R)</f>
        <v>10159368.889999999</v>
      </c>
      <c r="V43" s="27"/>
      <c r="W43" s="27">
        <f>SUMIF('Report Data'!$A:$A,UNRBS!$A43,'Report Data'!T:T)</f>
        <v>8882328.7799999993</v>
      </c>
      <c r="X43" s="27"/>
      <c r="Y43" s="27">
        <f>SUMIF('Report Data'!$A:$A,UNRBS!$A43,'Report Data'!V:V)</f>
        <v>8882329</v>
      </c>
      <c r="AA43" s="5">
        <f>IF(S43&gt;0,((W43/S43)-1),IF(AND(S43=0,W43&gt;0),100%,IF(AND(S43=0,W43&lt;0),-100%,IF(AND(S43=0,W43=0),0%,((W43/(S43))-1)*-1))))</f>
        <v>6.2165529794605767E-2</v>
      </c>
      <c r="AB43" s="5">
        <f t="shared" ref="AB43" si="12">IF(U43&gt;0,((Y43/U43)-1),IF(AND(U43=0,Y43&gt;0),100%,IF(AND(U43=0,Y43&lt;0),-100%,IF(AND(U43=0,Y43=0),0%,((Y43/(U43))-1)*-1))))</f>
        <v>-0.12570071072593947</v>
      </c>
      <c r="AC43" s="5">
        <f>IF(W43&gt;0,((Y43/W43)-1),IF(AND(W43=0,Y43&gt;0),100%,IF(AND(W43=0,Y43&lt;0),-100%,IF(AND(W43=0,Y43=0),0%,((Y43/(W43))-1)*-1))))</f>
        <v>2.4768279427433981E-8</v>
      </c>
      <c r="AD43" s="5"/>
    </row>
    <row r="44" spans="1:30" x14ac:dyDescent="0.2">
      <c r="E44" s="4"/>
      <c r="F44" s="4"/>
      <c r="G44" s="27"/>
      <c r="H44" s="27"/>
      <c r="I44" s="27"/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  <c r="AA44" s="5"/>
      <c r="AB44" s="5"/>
      <c r="AC44" s="5"/>
      <c r="AD44" s="5"/>
    </row>
    <row r="45" spans="1:30" s="10" customFormat="1" ht="13.5" thickBot="1" x14ac:dyDescent="0.25">
      <c r="A45" s="16"/>
      <c r="B45" s="16"/>
      <c r="C45" s="16"/>
      <c r="D45" s="16" t="s">
        <v>19</v>
      </c>
      <c r="E45" s="17">
        <f>E17+E24+E41+E43</f>
        <v>163700126.71000001</v>
      </c>
      <c r="F45" s="17"/>
      <c r="G45" s="29">
        <f>G17+G24+G41+G43</f>
        <v>202100926.19999999</v>
      </c>
      <c r="H45" s="29"/>
      <c r="I45" s="29">
        <f>I17+I24+I41+I43</f>
        <v>185576344</v>
      </c>
      <c r="J45" s="29"/>
      <c r="K45" s="29">
        <f>K17+K24+K41+K43</f>
        <v>200158630.83000001</v>
      </c>
      <c r="L45" s="29"/>
      <c r="M45" s="29">
        <f>M17+M24+M41+M43</f>
        <v>198738740.48999998</v>
      </c>
      <c r="N45" s="29"/>
      <c r="O45" s="29">
        <f>O17+O24+O41+O43</f>
        <v>173786081.19</v>
      </c>
      <c r="P45" s="29"/>
      <c r="Q45" s="29">
        <f>Q17+Q24+Q41+Q43</f>
        <v>186116701.80999997</v>
      </c>
      <c r="R45" s="29"/>
      <c r="S45" s="29">
        <f>S17+S24+S41+S43</f>
        <v>162943742.02999997</v>
      </c>
      <c r="T45" s="29"/>
      <c r="U45" s="29">
        <f>U17+U24+U41+U43</f>
        <v>162222454.53085983</v>
      </c>
      <c r="V45" s="29"/>
      <c r="W45" s="29">
        <f>W17+W24+W41+W43</f>
        <v>176122375.86999997</v>
      </c>
      <c r="X45" s="29"/>
      <c r="Y45" s="29">
        <f>Y17+Y24+Y41+Y43</f>
        <v>181647451.46999997</v>
      </c>
      <c r="Z45" s="17"/>
      <c r="AA45" s="18">
        <f>IF(S45&gt;0,((W45/S45)-1),IF(AND(S45=0,W45&gt;0),100%,IF(AND(S45=0,W45&lt;0),-100%,IF(AND(S45=0,W45=0),0%,((W45/(S45))-1)*-1))))</f>
        <v>8.0878428811176128E-2</v>
      </c>
      <c r="AB45" s="18">
        <f t="shared" ref="AB45" si="13">IF(U45&gt;0,((Y45/U45)-1),IF(AND(U45=0,Y45&gt;0),100%,IF(AND(U45=0,Y45&lt;0),-100%,IF(AND(U45=0,Y45=0),0%,((Y45/(U45))-1)*-1))))</f>
        <v>0.11974296033996268</v>
      </c>
      <c r="AC45" s="18">
        <f>IF(W45&gt;0,((Y45/W45)-1),IF(AND(W45=0,Y45&gt;0),100%,IF(AND(W45=0,Y45&lt;0),-100%,IF(AND(W45=0,Y45=0),0%,((Y45/(W45))-1)*-1))))</f>
        <v>3.1370662431207341E-2</v>
      </c>
      <c r="AD45" s="18"/>
    </row>
    <row r="46" spans="1:30" ht="13.5" thickTop="1" x14ac:dyDescent="0.2">
      <c r="E46" s="4"/>
      <c r="F46" s="4"/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/>
      <c r="AA46" s="5"/>
      <c r="AB46" s="5"/>
      <c r="AC46" s="5"/>
      <c r="AD46" s="5"/>
    </row>
    <row r="47" spans="1:30" x14ac:dyDescent="0.2">
      <c r="E47" s="4"/>
      <c r="F47" s="4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7"/>
      <c r="AA47" s="5"/>
      <c r="AB47" s="5"/>
      <c r="AC47" s="5"/>
      <c r="AD47" s="5"/>
    </row>
    <row r="48" spans="1:30" x14ac:dyDescent="0.2">
      <c r="D48" s="1" t="s">
        <v>20</v>
      </c>
      <c r="E48" s="4"/>
      <c r="F48" s="4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27"/>
      <c r="AA48" s="5"/>
      <c r="AB48" s="5"/>
      <c r="AC48" s="5"/>
      <c r="AD48" s="5"/>
    </row>
    <row r="49" spans="1:30" x14ac:dyDescent="0.2">
      <c r="E49" s="4"/>
      <c r="F49" s="4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27"/>
      <c r="W49" s="27"/>
      <c r="X49" s="27"/>
      <c r="Y49" s="27"/>
      <c r="AA49" s="5"/>
      <c r="AB49" s="5"/>
      <c r="AC49" s="5"/>
      <c r="AD49" s="5"/>
    </row>
    <row r="50" spans="1:30" ht="12.75" hidden="1" customHeight="1" outlineLevel="1" x14ac:dyDescent="0.2">
      <c r="D50" s="1" t="s">
        <v>22</v>
      </c>
      <c r="E50" s="4"/>
      <c r="F50" s="4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27"/>
      <c r="Y50" s="27"/>
      <c r="AA50" s="5"/>
      <c r="AB50" s="5"/>
      <c r="AC50" s="5"/>
      <c r="AD50" s="5"/>
    </row>
    <row r="51" spans="1:30" ht="12.75" hidden="1" customHeight="1" outlineLevel="1" x14ac:dyDescent="0.2">
      <c r="A51" s="1" t="s">
        <v>62</v>
      </c>
      <c r="D51" s="1" t="str">
        <f t="shared" ref="D51:D57" si="14">"  "&amp;UPPER(MID(A51,FIND("]",A51)+1,LEN(A51)-FIND("]",A51)+1))</f>
        <v xml:space="preserve">   ACCOUNTS PAYABLE</v>
      </c>
      <c r="E51" s="4">
        <f>SUMIF('Report Data'!$A:$A,UNRBS!$A51,'Report Data'!B:B)</f>
        <v>4662379.67</v>
      </c>
      <c r="F51" s="4"/>
      <c r="G51" s="27">
        <f>SUMIF('Report Data'!$A:$A,UNRBS!$A51,'Report Data'!D:D)</f>
        <v>3732156.98</v>
      </c>
      <c r="H51" s="27"/>
      <c r="I51" s="27">
        <f>SUMIF('Report Data'!$A:$A,UNRBS!$A51,'Report Data'!F:F)</f>
        <v>3673750</v>
      </c>
      <c r="J51" s="27"/>
      <c r="K51" s="27">
        <f>SUMIF('Report Data'!$A:$A,UNRBS!$A51,'Report Data'!H:H)</f>
        <v>7086532.1099999994</v>
      </c>
      <c r="L51" s="27"/>
      <c r="M51" s="27">
        <f>SUMIF('Report Data'!$A:$A,UNRBS!$A51,'Report Data'!J:J)</f>
        <v>2723153.29</v>
      </c>
      <c r="N51" s="27"/>
      <c r="O51" s="27">
        <f>SUMIF('Report Data'!$A:$A,UNRBS!$A51,'Report Data'!L:L)</f>
        <v>5779880.4100000011</v>
      </c>
      <c r="P51" s="27"/>
      <c r="Q51" s="27">
        <f>SUMIF('Report Data'!$A:$A,UNRBS!$A51,'Report Data'!N:N)</f>
        <v>11745828.890000001</v>
      </c>
      <c r="R51" s="27"/>
      <c r="S51" s="27">
        <f>SUMIF('Report Data'!$A:$A,UNRBS!$A51,'Report Data'!P:P)</f>
        <v>5757680.7000000011</v>
      </c>
      <c r="T51" s="27"/>
      <c r="U51" s="27">
        <f>SUMIF('Report Data'!$A:$A,UNRBS!$A51,'Report Data'!R:R)</f>
        <v>9829216.8716732804</v>
      </c>
      <c r="V51" s="27"/>
      <c r="W51" s="27">
        <f>SUMIF('Report Data'!$A:$A,UNRBS!$A51,'Report Data'!T:T)</f>
        <v>10231968.390000001</v>
      </c>
      <c r="X51" s="27"/>
      <c r="Y51" s="27">
        <f>SUMIF('Report Data'!$A:$A,UNRBS!$A51,'Report Data'!V:V)</f>
        <v>10903158.35</v>
      </c>
      <c r="AA51" s="5">
        <f t="shared" ref="AA51:AA57" si="15">IF(S51&gt;0,((W51/S51)-1),IF(AND(S51=0,W51&gt;0),100%,IF(AND(S51=0,W51&lt;0),-100%,IF(AND(S51=0,W51=0),0%,((W51/(S51))-1)*-1))))</f>
        <v>0.77709896104519971</v>
      </c>
      <c r="AB51" s="5">
        <f t="shared" ref="AB51:AB57" si="16">IF(U51&gt;0,((Y51/U51)-1),IF(AND(U51=0,Y51&gt;0),100%,IF(AND(U51=0,Y51&lt;0),-100%,IF(AND(U51=0,Y51=0),0%,((Y51/(U51))-1)*-1))))</f>
        <v>0.10926012645236272</v>
      </c>
      <c r="AC51" s="5">
        <f t="shared" ref="AC51:AC57" si="17">IF(W51&gt;0,((Y51/W51)-1),IF(AND(W51=0,Y51&gt;0),100%,IF(AND(W51=0,Y51&lt;0),-100%,IF(AND(W51=0,Y51=0),0%,((Y51/(W51))-1)*-1))))</f>
        <v>6.5597344950358849E-2</v>
      </c>
      <c r="AD51" s="5"/>
    </row>
    <row r="52" spans="1:30" ht="12.75" hidden="1" customHeight="1" outlineLevel="1" x14ac:dyDescent="0.2">
      <c r="A52" t="s">
        <v>89</v>
      </c>
      <c r="D52" s="1" t="str">
        <f t="shared" si="14"/>
        <v xml:space="preserve">   CURRENT LIABILITIES COVID-19</v>
      </c>
      <c r="E52" s="4"/>
      <c r="F52" s="4"/>
      <c r="G52" s="27">
        <f>SUMIF('Report Data'!$A:$A,UNRBS!$A52,'Report Data'!D:D)</f>
        <v>9611433</v>
      </c>
      <c r="H52" s="27"/>
      <c r="I52" s="27">
        <f>SUMIF('Report Data'!$A:$A,UNRBS!$A52,'Report Data'!F:F)</f>
        <v>3500000</v>
      </c>
      <c r="J52" s="27"/>
      <c r="K52" s="27">
        <f>SUMIF('Report Data'!$A:$A,UNRBS!$A52,'Report Data'!H:H)</f>
        <v>6464782.25</v>
      </c>
      <c r="L52" s="27"/>
      <c r="M52" s="27">
        <f>SUMIF('Report Data'!$A:$A,UNRBS!$A52,'Report Data'!J:J)</f>
        <v>0</v>
      </c>
      <c r="N52" s="27"/>
      <c r="O52" s="27">
        <f>SUMIF('Report Data'!$A:$A,UNRBS!$A52,'Report Data'!L:L)</f>
        <v>2.3283100000000002E-10</v>
      </c>
      <c r="P52" s="27"/>
      <c r="Q52" s="27">
        <f>SUMIF('Report Data'!$A:$A,UNRBS!$A52,'Report Data'!N:N)</f>
        <v>0</v>
      </c>
      <c r="R52" s="27"/>
      <c r="S52" s="27">
        <f>SUMIF('Report Data'!$A:$A,UNRBS!$A52,'Report Data'!P:P)</f>
        <v>0</v>
      </c>
      <c r="T52" s="27"/>
      <c r="U52" s="27">
        <f>SUMIF('Report Data'!$A:$A,UNRBS!$A52,'Report Data'!R:R)</f>
        <v>0</v>
      </c>
      <c r="V52" s="27"/>
      <c r="W52" s="27">
        <f>SUMIF('Report Data'!$A:$A,UNRBS!$A52,'Report Data'!T:T)</f>
        <v>0</v>
      </c>
      <c r="X52" s="27"/>
      <c r="Y52" s="27">
        <f>SUMIF('Report Data'!$A:$A,UNRBS!$A52,'Report Data'!V:V)</f>
        <v>0</v>
      </c>
      <c r="AA52" s="5">
        <f t="shared" si="15"/>
        <v>0</v>
      </c>
      <c r="AB52" s="5">
        <f t="shared" ref="AB52" si="18">IF(U52&gt;0,((Y52/U52)-1),IF(AND(U52=0,Y52&gt;0),100%,IF(AND(U52=0,Y52&lt;0),-100%,IF(AND(U52=0,Y52=0),0%,((Y52/(U52))-1)*-1))))</f>
        <v>0</v>
      </c>
      <c r="AC52" s="5">
        <f t="shared" ref="AC52" si="19">IF(W52&gt;0,((Y52/W52)-1),IF(AND(W52=0,Y52&gt;0),100%,IF(AND(W52=0,Y52&lt;0),-100%,IF(AND(W52=0,Y52=0),0%,((Y52/(W52))-1)*-1))))</f>
        <v>0</v>
      </c>
      <c r="AD52" s="5"/>
    </row>
    <row r="53" spans="1:30" ht="12.75" hidden="1" customHeight="1" outlineLevel="1" x14ac:dyDescent="0.2">
      <c r="A53" s="1" t="s">
        <v>63</v>
      </c>
      <c r="D53" s="1" t="str">
        <f t="shared" si="14"/>
        <v xml:space="preserve">   SALARIES, WAGES AND PAYROLL TAXES PAYABLE</v>
      </c>
      <c r="E53" s="4">
        <f>SUMIF('Report Data'!$A:$A,UNRBS!$A53,'Report Data'!B:B)</f>
        <v>22630994.5</v>
      </c>
      <c r="F53" s="4"/>
      <c r="G53" s="27">
        <f>SUMIF('Report Data'!$A:$A,UNRBS!$A53,'Report Data'!D:D)</f>
        <v>19482958</v>
      </c>
      <c r="H53" s="27"/>
      <c r="I53" s="27">
        <f>SUMIF('Report Data'!$A:$A,UNRBS!$A53,'Report Data'!F:F)</f>
        <v>12777608</v>
      </c>
      <c r="J53" s="27"/>
      <c r="K53" s="27">
        <f>SUMIF('Report Data'!$A:$A,UNRBS!$A53,'Report Data'!H:H)</f>
        <v>20750816.290000003</v>
      </c>
      <c r="L53" s="27"/>
      <c r="M53" s="27">
        <f>SUMIF('Report Data'!$A:$A,UNRBS!$A53,'Report Data'!J:J)</f>
        <v>20412972.719999999</v>
      </c>
      <c r="N53" s="27"/>
      <c r="O53" s="27">
        <f>SUMIF('Report Data'!$A:$A,UNRBS!$A53,'Report Data'!L:L)</f>
        <v>19697486.259999998</v>
      </c>
      <c r="P53" s="27"/>
      <c r="Q53" s="27">
        <f>SUMIF('Report Data'!$A:$A,UNRBS!$A53,'Report Data'!N:N)</f>
        <v>19406485.690000001</v>
      </c>
      <c r="R53" s="27"/>
      <c r="S53" s="27">
        <f>SUMIF('Report Data'!$A:$A,UNRBS!$A53,'Report Data'!P:P)</f>
        <v>18203206.329999998</v>
      </c>
      <c r="T53" s="27"/>
      <c r="U53" s="27">
        <f>SUMIF('Report Data'!$A:$A,UNRBS!$A53,'Report Data'!R:R)</f>
        <v>19450336.074999999</v>
      </c>
      <c r="V53" s="27"/>
      <c r="W53" s="27">
        <f>SUMIF('Report Data'!$A:$A,UNRBS!$A53,'Report Data'!T:T)</f>
        <v>17826916.359999999</v>
      </c>
      <c r="X53" s="27"/>
      <c r="Y53" s="27">
        <f>SUMIF('Report Data'!$A:$A,UNRBS!$A53,'Report Data'!V:V)</f>
        <v>18774434</v>
      </c>
      <c r="AA53" s="5">
        <f t="shared" si="15"/>
        <v>-2.0671631314745365E-2</v>
      </c>
      <c r="AB53" s="5">
        <f t="shared" si="16"/>
        <v>-3.4750148912272683E-2</v>
      </c>
      <c r="AC53" s="5">
        <f t="shared" si="17"/>
        <v>5.3150955603630923E-2</v>
      </c>
      <c r="AD53" s="5"/>
    </row>
    <row r="54" spans="1:30" ht="12.75" hidden="1" customHeight="1" outlineLevel="1" x14ac:dyDescent="0.2">
      <c r="A54" t="s">
        <v>91</v>
      </c>
      <c r="D54" s="1" t="str">
        <f t="shared" ref="D54:D55" si="20">"  "&amp;UPPER(MID(A54,FIND("]",A54)+1,LEN(A54)-FIND("]",A54)+1))</f>
        <v xml:space="preserve">   OTHER THIRD PARTY SETTLEMENTS</v>
      </c>
      <c r="E54" s="4">
        <f>SUMIF('Report Data'!$A:$A,UNRBS!$A54,'Report Data'!B:B)</f>
        <v>3460712.91</v>
      </c>
      <c r="F54" s="4"/>
      <c r="G54" s="27">
        <f>SUMIF('Report Data'!$A:$A,UNRBS!$A54,'Report Data'!D:D)</f>
        <v>3748886</v>
      </c>
      <c r="H54" s="27"/>
      <c r="I54" s="27">
        <f>SUMIF('Report Data'!$A:$A,UNRBS!$A54,'Report Data'!F:F)</f>
        <v>0</v>
      </c>
      <c r="J54" s="27"/>
      <c r="K54" s="27">
        <f>SUMIF('Report Data'!$A:$A,UNRBS!$A54,'Report Data'!H:H)</f>
        <v>1665232.29</v>
      </c>
      <c r="L54" s="27"/>
      <c r="M54" s="27">
        <f>SUMIF('Report Data'!$A:$A,UNRBS!$A54,'Report Data'!J:J)</f>
        <v>1506232.85</v>
      </c>
      <c r="N54" s="27"/>
      <c r="O54" s="27">
        <f>SUMIF('Report Data'!$A:$A,UNRBS!$A54,'Report Data'!L:L)</f>
        <v>354.21000000000004</v>
      </c>
      <c r="P54" s="27"/>
      <c r="Q54" s="27">
        <f>SUMIF('Report Data'!$A:$A,UNRBS!$A54,'Report Data'!N:N)</f>
        <v>2042159.06</v>
      </c>
      <c r="R54" s="27"/>
      <c r="S54" s="27">
        <f>SUMIF('Report Data'!$A:$A,UNRBS!$A54,'Report Data'!P:P)</f>
        <v>1445951.21</v>
      </c>
      <c r="T54" s="27"/>
      <c r="U54" s="27">
        <f>SUMIF('Report Data'!$A:$A,UNRBS!$A54,'Report Data'!R:R)</f>
        <v>813704.5</v>
      </c>
      <c r="V54" s="27"/>
      <c r="W54" s="27">
        <f>SUMIF('Report Data'!$A:$A,UNRBS!$A54,'Report Data'!T:T)</f>
        <v>1015457.5</v>
      </c>
      <c r="X54" s="27"/>
      <c r="Y54" s="27">
        <f>SUMIF('Report Data'!$A:$A,UNRBS!$A54,'Report Data'!V:V)</f>
        <v>1015457.5</v>
      </c>
      <c r="AA54" s="5">
        <f t="shared" ref="AA54:AA55" si="21">IF(S54&gt;0,((W54/S54)-1),IF(AND(S54=0,W54&gt;0),100%,IF(AND(S54=0,W54&lt;0),-100%,IF(AND(S54=0,W54=0),0%,((W54/(S54))-1)*-1))))</f>
        <v>-0.29772353798853279</v>
      </c>
      <c r="AB54" s="5">
        <f t="shared" ref="AB54:AB55" si="22">IF(U54&gt;0,((Y54/U54)-1),IF(AND(U54=0,Y54&gt;0),100%,IF(AND(U54=0,Y54&lt;0),-100%,IF(AND(U54=0,Y54=0),0%,((Y54/(U54))-1)*-1))))</f>
        <v>0.24794381744232696</v>
      </c>
      <c r="AC54" s="5">
        <f t="shared" ref="AC54:AC55" si="23">IF(W54&gt;0,((Y54/W54)-1),IF(AND(W54=0,Y54&gt;0),100%,IF(AND(W54=0,Y54&lt;0),-100%,IF(AND(W54=0,Y54=0),0%,((Y54/(W54))-1)*-1))))</f>
        <v>0</v>
      </c>
      <c r="AD54" s="5"/>
    </row>
    <row r="55" spans="1:30" ht="12.75" hidden="1" customHeight="1" outlineLevel="1" x14ac:dyDescent="0.2">
      <c r="A55" t="s">
        <v>92</v>
      </c>
      <c r="D55" s="1" t="str">
        <f t="shared" si="20"/>
        <v xml:space="preserve">   ACO RISK RESERVES/SETTLEMENT  PAYABLE</v>
      </c>
      <c r="E55" s="4">
        <f>SUMIF('Report Data'!$A:$A,UNRBS!$A55,'Report Data'!B:B)</f>
        <v>0</v>
      </c>
      <c r="F55" s="4"/>
      <c r="G55" s="27">
        <f>SUMIF('Report Data'!$A:$A,UNRBS!$A55,'Report Data'!D:D)</f>
        <v>8350760</v>
      </c>
      <c r="H55" s="27"/>
      <c r="I55" s="27">
        <f>SUMIF('Report Data'!$A:$A,UNRBS!$A55,'Report Data'!F:F)</f>
        <v>2600000</v>
      </c>
      <c r="J55" s="27"/>
      <c r="K55" s="27">
        <f>SUMIF('Report Data'!$A:$A,UNRBS!$A55,'Report Data'!H:H)</f>
        <v>2842526</v>
      </c>
      <c r="L55" s="27"/>
      <c r="M55" s="27">
        <f>SUMIF('Report Data'!$A:$A,UNRBS!$A55,'Report Data'!J:J)</f>
        <v>5000000</v>
      </c>
      <c r="N55" s="27"/>
      <c r="O55" s="27">
        <f>SUMIF('Report Data'!$A:$A,UNRBS!$A55,'Report Data'!L:L)</f>
        <v>2623045</v>
      </c>
      <c r="P55" s="27"/>
      <c r="Q55" s="27">
        <f>SUMIF('Report Data'!$A:$A,UNRBS!$A55,'Report Data'!N:N)</f>
        <v>3315067</v>
      </c>
      <c r="R55" s="27"/>
      <c r="S55" s="27">
        <f>SUMIF('Report Data'!$A:$A,UNRBS!$A55,'Report Data'!P:P)</f>
        <v>940359.73999999987</v>
      </c>
      <c r="T55" s="27"/>
      <c r="U55" s="27">
        <f>SUMIF('Report Data'!$A:$A,UNRBS!$A55,'Report Data'!R:R)</f>
        <v>1999999.53</v>
      </c>
      <c r="V55" s="27"/>
      <c r="W55" s="27">
        <f>SUMIF('Report Data'!$A:$A,UNRBS!$A55,'Report Data'!T:T)</f>
        <v>1752348.5</v>
      </c>
      <c r="X55" s="27"/>
      <c r="Y55" s="27">
        <f>SUMIF('Report Data'!$A:$A,UNRBS!$A55,'Report Data'!V:V)</f>
        <v>1752348.5</v>
      </c>
      <c r="AA55" s="5">
        <f t="shared" si="21"/>
        <v>0.86348737133301801</v>
      </c>
      <c r="AB55" s="5">
        <f t="shared" si="22"/>
        <v>-0.12382554409900293</v>
      </c>
      <c r="AC55" s="5">
        <f t="shared" si="23"/>
        <v>0</v>
      </c>
      <c r="AD55" s="5"/>
    </row>
    <row r="56" spans="1:30" ht="12.75" hidden="1" customHeight="1" outlineLevel="1" x14ac:dyDescent="0.2">
      <c r="A56" s="1" t="s">
        <v>65</v>
      </c>
      <c r="D56" s="1" t="str">
        <f t="shared" si="14"/>
        <v xml:space="preserve">   OTHER CURRENT LIABILITIES</v>
      </c>
      <c r="E56" s="4">
        <f>SUMIF('Report Data'!$A:$A,UNRBS!$A56,'Report Data'!B:B)</f>
        <v>4320171.6399999997</v>
      </c>
      <c r="F56" s="4"/>
      <c r="G56" s="27">
        <f>SUMIF('Report Data'!$A:$A,UNRBS!$A56,'Report Data'!D:D)</f>
        <v>10519406</v>
      </c>
      <c r="H56" s="27"/>
      <c r="I56" s="27">
        <f>SUMIF('Report Data'!$A:$A,UNRBS!$A56,'Report Data'!F:F)</f>
        <v>19554503</v>
      </c>
      <c r="J56" s="27"/>
      <c r="K56" s="27">
        <f>SUMIF('Report Data'!$A:$A,UNRBS!$A56,'Report Data'!H:H)</f>
        <v>10073118.549999999</v>
      </c>
      <c r="L56" s="27"/>
      <c r="M56" s="27">
        <f>SUMIF('Report Data'!$A:$A,UNRBS!$A56,'Report Data'!J:J)</f>
        <v>10319951.01</v>
      </c>
      <c r="N56" s="27"/>
      <c r="O56" s="27">
        <f>SUMIF('Report Data'!$A:$A,UNRBS!$A56,'Report Data'!L:L)</f>
        <v>25200676</v>
      </c>
      <c r="P56" s="27"/>
      <c r="Q56" s="27">
        <f>SUMIF('Report Data'!$A:$A,UNRBS!$A56,'Report Data'!N:N)</f>
        <v>10604808.01</v>
      </c>
      <c r="R56" s="27"/>
      <c r="S56" s="27">
        <f>SUMIF('Report Data'!$A:$A,UNRBS!$A56,'Report Data'!P:P)</f>
        <v>40733879.460000008</v>
      </c>
      <c r="T56" s="27"/>
      <c r="U56" s="27">
        <f>SUMIF('Report Data'!$A:$A,UNRBS!$A56,'Report Data'!R:R)</f>
        <v>32578688.109999999</v>
      </c>
      <c r="V56" s="27"/>
      <c r="W56" s="27">
        <f>SUMIF('Report Data'!$A:$A,UNRBS!$A56,'Report Data'!T:T)</f>
        <v>43899276.649999999</v>
      </c>
      <c r="X56" s="27"/>
      <c r="Y56" s="27">
        <f>SUMIF('Report Data'!$A:$A,UNRBS!$A56,'Report Data'!V:V)</f>
        <v>44238255</v>
      </c>
      <c r="AA56" s="5">
        <f t="shared" si="15"/>
        <v>7.770920010475213E-2</v>
      </c>
      <c r="AB56" s="5">
        <f t="shared" si="16"/>
        <v>0.35788939231169059</v>
      </c>
      <c r="AC56" s="5">
        <f t="shared" si="17"/>
        <v>7.7217297383418426E-3</v>
      </c>
      <c r="AD56" s="5"/>
    </row>
    <row r="57" spans="1:30" ht="12.75" hidden="1" customHeight="1" outlineLevel="1" x14ac:dyDescent="0.2">
      <c r="A57" s="1" t="s">
        <v>66</v>
      </c>
      <c r="D57" s="1" t="str">
        <f t="shared" si="14"/>
        <v xml:space="preserve">   CURRENT PORTION OF LONG-TERM DEBT</v>
      </c>
      <c r="E57" s="4">
        <f>SUMIF('Report Data'!$A:$A,UNRBS!$A57,'Report Data'!B:B)</f>
        <v>3383701</v>
      </c>
      <c r="F57" s="4"/>
      <c r="G57" s="27">
        <f>SUMIF('Report Data'!$A:$A,UNRBS!$A57,'Report Data'!D:D)</f>
        <v>4832094.34</v>
      </c>
      <c r="H57" s="27"/>
      <c r="I57" s="27">
        <f>SUMIF('Report Data'!$A:$A,UNRBS!$A57,'Report Data'!F:F)</f>
        <v>0</v>
      </c>
      <c r="J57" s="27"/>
      <c r="K57" s="27">
        <f>SUMIF('Report Data'!$A:$A,UNRBS!$A57,'Report Data'!H:H)</f>
        <v>7282011.3900000006</v>
      </c>
      <c r="L57" s="27"/>
      <c r="M57" s="27">
        <f>SUMIF('Report Data'!$A:$A,UNRBS!$A57,'Report Data'!J:J)</f>
        <v>4282021.3930000002</v>
      </c>
      <c r="N57" s="27"/>
      <c r="O57" s="27">
        <f>SUMIF('Report Data'!$A:$A,UNRBS!$A57,'Report Data'!L:L)</f>
        <v>6532241.2999999998</v>
      </c>
      <c r="P57" s="27"/>
      <c r="Q57" s="27">
        <f>SUMIF('Report Data'!$A:$A,UNRBS!$A57,'Report Data'!N:N)</f>
        <v>8032241.2999999998</v>
      </c>
      <c r="R57" s="27"/>
      <c r="S57" s="27">
        <f>SUMIF('Report Data'!$A:$A,UNRBS!$A57,'Report Data'!P:P)</f>
        <v>2676468.54</v>
      </c>
      <c r="T57" s="27"/>
      <c r="U57" s="27">
        <f>SUMIF('Report Data'!$A:$A,UNRBS!$A57,'Report Data'!R:R)</f>
        <v>1598872</v>
      </c>
      <c r="V57" s="27"/>
      <c r="W57" s="27">
        <f>SUMIF('Report Data'!$A:$A,UNRBS!$A57,'Report Data'!T:T)</f>
        <v>2676468.5499999998</v>
      </c>
      <c r="X57" s="27"/>
      <c r="Y57" s="27">
        <f>SUMIF('Report Data'!$A:$A,UNRBS!$A57,'Report Data'!V:V)</f>
        <v>1618877</v>
      </c>
      <c r="AA57" s="5">
        <f t="shared" si="15"/>
        <v>3.7362664073725682E-9</v>
      </c>
      <c r="AB57" s="5">
        <f t="shared" si="16"/>
        <v>1.251194592187499E-2</v>
      </c>
      <c r="AC57" s="5">
        <f t="shared" si="17"/>
        <v>-0.39514439652205136</v>
      </c>
      <c r="AD57" s="5"/>
    </row>
    <row r="58" spans="1:30" ht="12.75" hidden="1" customHeight="1" outlineLevel="1" x14ac:dyDescent="0.2">
      <c r="E58" s="4"/>
      <c r="F58" s="4"/>
      <c r="G58" s="27"/>
      <c r="H58" s="27"/>
      <c r="I58" s="27"/>
      <c r="J58" s="27"/>
      <c r="K58" s="27"/>
      <c r="L58" s="27"/>
      <c r="M58" s="27"/>
      <c r="N58" s="27"/>
      <c r="O58" s="27"/>
      <c r="P58" s="27"/>
      <c r="Q58" s="27"/>
      <c r="R58" s="27"/>
      <c r="S58" s="27"/>
      <c r="T58" s="27"/>
      <c r="U58" s="27"/>
      <c r="V58" s="27"/>
      <c r="W58" s="27"/>
      <c r="X58" s="27"/>
      <c r="Y58" s="27"/>
      <c r="AA58" s="5"/>
      <c r="AB58" s="5"/>
      <c r="AC58" s="5"/>
      <c r="AD58" s="5"/>
    </row>
    <row r="59" spans="1:30" collapsed="1" x14ac:dyDescent="0.2">
      <c r="A59" s="6"/>
      <c r="B59" s="6"/>
      <c r="C59" s="6"/>
      <c r="D59" s="6" t="s">
        <v>24</v>
      </c>
      <c r="E59" s="7">
        <f>SUM(E51:E58)</f>
        <v>38457959.719999999</v>
      </c>
      <c r="F59" s="7"/>
      <c r="G59" s="28">
        <f>SUM(G51:G58)</f>
        <v>60277694.320000008</v>
      </c>
      <c r="H59" s="28"/>
      <c r="I59" s="28">
        <f>SUM(I51:I58)</f>
        <v>42105861</v>
      </c>
      <c r="J59" s="28"/>
      <c r="K59" s="28">
        <f>SUM(K51:K58)</f>
        <v>56165018.880000003</v>
      </c>
      <c r="L59" s="28"/>
      <c r="M59" s="28">
        <f>SUM(M51:M58)</f>
        <v>44244331.262999997</v>
      </c>
      <c r="N59" s="28"/>
      <c r="O59" s="28">
        <f>SUM(O51:O58)</f>
        <v>59833683.179999992</v>
      </c>
      <c r="P59" s="28"/>
      <c r="Q59" s="28">
        <f>SUM(Q51:Q58)</f>
        <v>55146589.949999996</v>
      </c>
      <c r="R59" s="28"/>
      <c r="S59" s="28">
        <f>SUM(S51:S58)</f>
        <v>69757545.980000019</v>
      </c>
      <c r="T59" s="28"/>
      <c r="U59" s="28">
        <f>SUM(U51:U58)</f>
        <v>66270817.086673282</v>
      </c>
      <c r="V59" s="28"/>
      <c r="W59" s="28">
        <f>SUM(W51:W58)</f>
        <v>77402435.950000003</v>
      </c>
      <c r="X59" s="28"/>
      <c r="Y59" s="28">
        <f>SUM(Y51:Y58)</f>
        <v>78302530.349999994</v>
      </c>
      <c r="AA59" s="8">
        <f>IF(S59&gt;0,((W59/S59)-1),IF(AND(S59=0,W59&gt;0),100%,IF(AND(S59=0,W59&lt;0),-100%,IF(AND(S59=0,W59=0),0%,((W59/(S59))-1)*-1))))</f>
        <v>0.1095923009131059</v>
      </c>
      <c r="AB59" s="8">
        <f t="shared" ref="AB59" si="24">IF(U59&gt;0,((Y59/U59)-1),IF(AND(U59=0,Y59&gt;0),100%,IF(AND(U59=0,Y59&lt;0),-100%,IF(AND(U59=0,Y59=0),0%,((Y59/(U59))-1)*-1))))</f>
        <v>0.18155371839750911</v>
      </c>
      <c r="AC59" s="8">
        <f>IF(W59&gt;0,((Y59/W59)-1),IF(AND(W59=0,Y59&gt;0),100%,IF(AND(W59=0,Y59&lt;0),-100%,IF(AND(W59=0,Y59=0),0%,((Y59/(W59))-1)*-1))))</f>
        <v>1.1628760632048207E-2</v>
      </c>
      <c r="AD59" s="5"/>
    </row>
    <row r="60" spans="1:30" x14ac:dyDescent="0.2">
      <c r="E60" s="4"/>
      <c r="F60" s="4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  <c r="U60" s="27"/>
      <c r="V60" s="27"/>
      <c r="W60" s="27"/>
      <c r="X60" s="27"/>
      <c r="Y60" s="27"/>
      <c r="AA60" s="5"/>
      <c r="AB60" s="5"/>
      <c r="AC60" s="5"/>
      <c r="AD60" s="5"/>
    </row>
    <row r="61" spans="1:30" x14ac:dyDescent="0.2">
      <c r="D61" s="1" t="s">
        <v>23</v>
      </c>
      <c r="E61" s="4"/>
      <c r="F61" s="4"/>
      <c r="G61" s="27"/>
      <c r="H61" s="27"/>
      <c r="I61" s="27"/>
      <c r="J61" s="27"/>
      <c r="K61" s="27"/>
      <c r="L61" s="27"/>
      <c r="M61" s="27"/>
      <c r="N61" s="27"/>
      <c r="O61" s="27"/>
      <c r="P61" s="27"/>
      <c r="Q61" s="27"/>
      <c r="R61" s="27"/>
      <c r="S61" s="27"/>
      <c r="T61" s="27"/>
      <c r="U61" s="27"/>
      <c r="V61" s="27"/>
      <c r="W61" s="27"/>
      <c r="X61" s="27"/>
      <c r="Y61" s="27"/>
      <c r="AA61" s="5"/>
      <c r="AB61" s="5"/>
      <c r="AC61" s="5"/>
      <c r="AD61" s="5"/>
    </row>
    <row r="62" spans="1:30" x14ac:dyDescent="0.2">
      <c r="A62" t="s">
        <v>90</v>
      </c>
      <c r="D62" s="1" t="str">
        <f t="shared" ref="D62" si="25">"  "&amp;UPPER(MID(A62,FIND("]",A62)+1,LEN(A62)-FIND("]",A62)+1))</f>
        <v xml:space="preserve">   LONG TERM LIABILITIES COVID-19</v>
      </c>
      <c r="E62" s="4">
        <f>SUMIF('Report Data'!$A:$A,UNRBS!$A62,'Report Data'!B:B)</f>
        <v>0</v>
      </c>
      <c r="F62" s="4"/>
      <c r="G62" s="27">
        <f>SUMIF('Report Data'!$A:$A,UNRBS!$A62,'Report Data'!D:D)</f>
        <v>0</v>
      </c>
      <c r="H62" s="27"/>
      <c r="I62" s="27">
        <f>SUMIF('Report Data'!$A:$A,UNRBS!$A62,'Report Data'!F:F)</f>
        <v>0</v>
      </c>
      <c r="J62" s="27"/>
      <c r="K62" s="27">
        <f>SUMIF('Report Data'!$A:$A,UNRBS!$A62,'Report Data'!H:H)</f>
        <v>0</v>
      </c>
      <c r="L62" s="27"/>
      <c r="M62" s="27">
        <f>SUMIF('Report Data'!$A:$A,UNRBS!$A62,'Report Data'!J:J)</f>
        <v>0</v>
      </c>
      <c r="N62" s="27"/>
      <c r="O62" s="27">
        <f>SUMIF('Report Data'!$A:$A,UNRBS!$A62,'Report Data'!L:L)</f>
        <v>0</v>
      </c>
      <c r="P62" s="27"/>
      <c r="Q62" s="27">
        <f>SUMIF('Report Data'!$A:$A,UNRBS!$A62,'Report Data'!N:N)</f>
        <v>0</v>
      </c>
      <c r="R62" s="27"/>
      <c r="S62" s="27">
        <f>SUMIF('Report Data'!$A:$A,UNRBS!$A62,'Report Data'!P:P)</f>
        <v>0</v>
      </c>
      <c r="T62" s="27"/>
      <c r="U62" s="27">
        <f>SUMIF('Report Data'!$A:$A,UNRBS!$A62,'Report Data'!R:R)</f>
        <v>0</v>
      </c>
      <c r="V62" s="27"/>
      <c r="W62" s="27">
        <f>SUMIF('Report Data'!$A:$A,UNRBS!$A62,'Report Data'!T:T)</f>
        <v>0</v>
      </c>
      <c r="X62" s="27"/>
      <c r="Y62" s="27">
        <f>SUMIF('Report Data'!$A:$A,UNRBS!$A62,'Report Data'!V:V)</f>
        <v>0</v>
      </c>
      <c r="AA62" s="5">
        <f>IF(S62&gt;0,((W62/S62)-1),IF(AND(S62=0,W62&gt;0),100%,IF(AND(S62=0,W62&lt;0),-100%,IF(AND(S62=0,W62=0),0%,((W62/(S62))-1)*-1))))</f>
        <v>0</v>
      </c>
      <c r="AB62" s="5">
        <f t="shared" ref="AB62" si="26">IF(U62&gt;0,((Y62/U62)-1),IF(AND(U62=0,Y62&gt;0),100%,IF(AND(U62=0,Y62&lt;0),-100%,IF(AND(U62=0,Y62=0),0%,((Y62/(U62))-1)*-1))))</f>
        <v>0</v>
      </c>
      <c r="AC62" s="5">
        <f>IF(W62&gt;0,((Y62/W62)-1),IF(AND(W62=0,Y62&gt;0),100%,IF(AND(W62=0,Y62&lt;0),-100%,IF(AND(W62=0,Y62=0),0%,((Y62/(W62))-1)*-1))))</f>
        <v>0</v>
      </c>
      <c r="AD62" s="5"/>
    </row>
    <row r="63" spans="1:30" x14ac:dyDescent="0.2">
      <c r="A63" s="1" t="s">
        <v>70</v>
      </c>
      <c r="D63" s="1" t="str">
        <f t="shared" ref="D63:D65" si="27">"  "&amp;UPPER(MID(A63,FIND("]",A63)+1,LEN(A63)-FIND("]",A63)+1))</f>
        <v xml:space="preserve">   BONDS &amp; MORTGAGES PAYABLE</v>
      </c>
      <c r="E63" s="4">
        <f>SUMIF('Report Data'!$A:$A,UNRBS!$A63,'Report Data'!B:B)</f>
        <v>6088325</v>
      </c>
      <c r="F63" s="4"/>
      <c r="G63" s="27">
        <f>SUMIF('Report Data'!$A:$A,UNRBS!$A63,'Report Data'!D:D)</f>
        <v>19744553</v>
      </c>
      <c r="H63" s="27"/>
      <c r="I63" s="27">
        <f>SUMIF('Report Data'!$A:$A,UNRBS!$A63,'Report Data'!F:F)</f>
        <v>15304206</v>
      </c>
      <c r="J63" s="27"/>
      <c r="K63" s="27">
        <f>SUMIF('Report Data'!$A:$A,UNRBS!$A63,'Report Data'!H:H)</f>
        <v>15413751.229999997</v>
      </c>
      <c r="L63" s="27"/>
      <c r="M63" s="27">
        <f>SUMIF('Report Data'!$A:$A,UNRBS!$A63,'Report Data'!J:J)</f>
        <v>11730264.67</v>
      </c>
      <c r="N63" s="27"/>
      <c r="O63" s="27">
        <f>SUMIF('Report Data'!$A:$A,UNRBS!$A63,'Report Data'!L:L)</f>
        <v>11731518.76</v>
      </c>
      <c r="P63" s="27"/>
      <c r="Q63" s="27">
        <f>SUMIF('Report Data'!$A:$A,UNRBS!$A63,'Report Data'!N:N)</f>
        <v>11730264.67</v>
      </c>
      <c r="R63" s="27"/>
      <c r="S63" s="27">
        <f>SUMIF('Report Data'!$A:$A,UNRBS!$A63,'Report Data'!P:P)</f>
        <v>9055051.0899999999</v>
      </c>
      <c r="T63" s="27"/>
      <c r="U63" s="27">
        <f>SUMIF('Report Data'!$A:$A,UNRBS!$A63,'Report Data'!R:R)</f>
        <v>7454924</v>
      </c>
      <c r="V63" s="27"/>
      <c r="W63" s="27">
        <f>SUMIF('Report Data'!$A:$A,UNRBS!$A63,'Report Data'!T:T)</f>
        <v>7150538.75</v>
      </c>
      <c r="X63" s="27"/>
      <c r="Y63" s="27">
        <f>SUMIF('Report Data'!$A:$A,UNRBS!$A63,'Report Data'!V:V)</f>
        <v>5816047.1200000001</v>
      </c>
      <c r="AA63" s="5">
        <f>IF(S63&gt;0,((W63/S63)-1),IF(AND(S63=0,W63&gt;0),100%,IF(AND(S63=0,W63&lt;0),-100%,IF(AND(S63=0,W63=0),0%,((W63/(S63))-1)*-1))))</f>
        <v>-0.21032596294274464</v>
      </c>
      <c r="AB63" s="5">
        <f t="shared" ref="AB63:AB65" si="28">IF(U63&gt;0,((Y63/U63)-1),IF(AND(U63=0,Y63&gt;0),100%,IF(AND(U63=0,Y63&lt;0),-100%,IF(AND(U63=0,Y63=0),0%,((Y63/(U63))-1)*-1))))</f>
        <v>-0.21983817407125816</v>
      </c>
      <c r="AC63" s="5">
        <f>IF(W63&gt;0,((Y63/W63)-1),IF(AND(W63=0,Y63&gt;0),100%,IF(AND(W63=0,Y63&lt;0),-100%,IF(AND(W63=0,Y63=0),0%,((Y63/(W63))-1)*-1))))</f>
        <v>-0.1866281236501236</v>
      </c>
      <c r="AD63" s="5"/>
    </row>
    <row r="64" spans="1:30" x14ac:dyDescent="0.2">
      <c r="A64" s="1" t="s">
        <v>71</v>
      </c>
      <c r="D64" s="1" t="str">
        <f t="shared" si="27"/>
        <v xml:space="preserve">   CAPITAL LEASE OBLIGATIONS</v>
      </c>
      <c r="E64" s="4">
        <f>SUMIF('Report Data'!$A:$A,UNRBS!$A64,'Report Data'!B:B)</f>
        <v>0</v>
      </c>
      <c r="F64" s="4"/>
      <c r="G64" s="27">
        <f>SUMIF('Report Data'!$A:$A,UNRBS!$A64,'Report Data'!D:D)</f>
        <v>0</v>
      </c>
      <c r="H64" s="27"/>
      <c r="I64" s="27">
        <f>SUMIF('Report Data'!$A:$A,UNRBS!$A64,'Report Data'!F:F)</f>
        <v>0</v>
      </c>
      <c r="J64" s="27"/>
      <c r="K64" s="27">
        <f>SUMIF('Report Data'!$A:$A,UNRBS!$A64,'Report Data'!H:H)</f>
        <v>0</v>
      </c>
      <c r="L64" s="27"/>
      <c r="M64" s="27">
        <f>SUMIF('Report Data'!$A:$A,UNRBS!$A64,'Report Data'!J:J)</f>
        <v>0</v>
      </c>
      <c r="N64" s="27"/>
      <c r="O64" s="27">
        <f>SUMIF('Report Data'!$A:$A,UNRBS!$A64,'Report Data'!L:L)</f>
        <v>0</v>
      </c>
      <c r="P64" s="27"/>
      <c r="Q64" s="27">
        <f>SUMIF('Report Data'!$A:$A,UNRBS!$A64,'Report Data'!N:N)</f>
        <v>0</v>
      </c>
      <c r="R64" s="27"/>
      <c r="S64" s="27">
        <f>SUMIF('Report Data'!$A:$A,UNRBS!$A64,'Report Data'!P:P)</f>
        <v>0</v>
      </c>
      <c r="T64" s="27"/>
      <c r="U64" s="27">
        <f>SUMIF('Report Data'!$A:$A,UNRBS!$A64,'Report Data'!R:R)</f>
        <v>0</v>
      </c>
      <c r="V64" s="27"/>
      <c r="W64" s="27">
        <f>SUMIF('Report Data'!$A:$A,UNRBS!$A64,'Report Data'!T:T)</f>
        <v>0</v>
      </c>
      <c r="X64" s="27"/>
      <c r="Y64" s="27">
        <f>SUMIF('Report Data'!$A:$A,UNRBS!$A64,'Report Data'!V:V)</f>
        <v>0</v>
      </c>
      <c r="AA64" s="5">
        <f>IF(S64&gt;0,((W64/S64)-1),IF(AND(S64=0,W64&gt;0),100%,IF(AND(S64=0,W64&lt;0),-100%,IF(AND(S64=0,W64=0),0%,((W64/(S64))-1)*-1))))</f>
        <v>0</v>
      </c>
      <c r="AB64" s="5">
        <f t="shared" si="28"/>
        <v>0</v>
      </c>
      <c r="AC64" s="5">
        <f>IF(W64&gt;0,((Y64/W64)-1),IF(AND(W64=0,Y64&gt;0),100%,IF(AND(W64=0,Y64&lt;0),-100%,IF(AND(W64=0,Y64=0),0%,((Y64/(W64))-1)*-1))))</f>
        <v>0</v>
      </c>
      <c r="AD64" s="5"/>
    </row>
    <row r="65" spans="1:30" x14ac:dyDescent="0.2">
      <c r="A65" s="1" t="s">
        <v>72</v>
      </c>
      <c r="D65" s="1" t="str">
        <f t="shared" si="27"/>
        <v xml:space="preserve">   OTHER LONG-TERM DEBT</v>
      </c>
      <c r="E65" s="4">
        <f>SUMIF('Report Data'!$A:$A,UNRBS!$A65,'Report Data'!B:B)</f>
        <v>0</v>
      </c>
      <c r="F65" s="4"/>
      <c r="G65" s="27">
        <f>SUMIF('Report Data'!$A:$A,UNRBS!$A65,'Report Data'!D:D)</f>
        <v>0</v>
      </c>
      <c r="H65" s="27"/>
      <c r="I65" s="27">
        <f>SUMIF('Report Data'!$A:$A,UNRBS!$A65,'Report Data'!F:F)</f>
        <v>0</v>
      </c>
      <c r="J65" s="27"/>
      <c r="K65" s="27">
        <f>SUMIF('Report Data'!$A:$A,UNRBS!$A65,'Report Data'!H:H)</f>
        <v>0</v>
      </c>
      <c r="L65" s="27"/>
      <c r="M65" s="27">
        <f>SUMIF('Report Data'!$A:$A,UNRBS!$A65,'Report Data'!J:J)</f>
        <v>0</v>
      </c>
      <c r="N65" s="27"/>
      <c r="O65" s="27">
        <f>SUMIF('Report Data'!$A:$A,UNRBS!$A65,'Report Data'!L:L)</f>
        <v>0</v>
      </c>
      <c r="P65" s="27"/>
      <c r="Q65" s="27">
        <f>SUMIF('Report Data'!$A:$A,UNRBS!$A65,'Report Data'!N:N)</f>
        <v>0</v>
      </c>
      <c r="R65" s="27"/>
      <c r="S65" s="27">
        <f>SUMIF('Report Data'!$A:$A,UNRBS!$A65,'Report Data'!P:P)</f>
        <v>0</v>
      </c>
      <c r="T65" s="27"/>
      <c r="U65" s="27">
        <f>SUMIF('Report Data'!$A:$A,UNRBS!$A65,'Report Data'!R:R)</f>
        <v>0</v>
      </c>
      <c r="V65" s="27"/>
      <c r="W65" s="27">
        <f>SUMIF('Report Data'!$A:$A,UNRBS!$A65,'Report Data'!T:T)</f>
        <v>0</v>
      </c>
      <c r="X65" s="27"/>
      <c r="Y65" s="27">
        <f>SUMIF('Report Data'!$A:$A,UNRBS!$A65,'Report Data'!V:V)</f>
        <v>0</v>
      </c>
      <c r="AA65" s="5">
        <f>IF(S65&gt;0,((W65/S65)-1),IF(AND(S65=0,W65&gt;0),100%,IF(AND(S65=0,W65&lt;0),-100%,IF(AND(S65=0,W65=0),0%,((W65/(S65))-1)*-1))))</f>
        <v>0</v>
      </c>
      <c r="AB65" s="5">
        <f t="shared" si="28"/>
        <v>0</v>
      </c>
      <c r="AC65" s="5">
        <f>IF(W65&gt;0,((Y65/W65)-1),IF(AND(W65=0,Y65&gt;0),100%,IF(AND(W65=0,Y65&lt;0),-100%,IF(AND(W65=0,Y65=0),0%,((Y65/(W65))-1)*-1))))</f>
        <v>0</v>
      </c>
      <c r="AD65" s="5"/>
    </row>
    <row r="66" spans="1:30" x14ac:dyDescent="0.2">
      <c r="E66" s="4"/>
      <c r="F66" s="4"/>
      <c r="G66" s="27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27"/>
      <c r="Y66" s="27"/>
      <c r="AA66" s="5"/>
      <c r="AB66" s="5"/>
      <c r="AC66" s="5"/>
      <c r="AD66" s="5"/>
    </row>
    <row r="67" spans="1:30" x14ac:dyDescent="0.2">
      <c r="A67" s="6"/>
      <c r="B67" s="6"/>
      <c r="C67" s="6"/>
      <c r="D67" s="6" t="s">
        <v>25</v>
      </c>
      <c r="E67" s="7">
        <f>SUM(E63:E66)</f>
        <v>6088325</v>
      </c>
      <c r="F67" s="7"/>
      <c r="G67" s="28">
        <f>SUM(G62:G66)</f>
        <v>19744553</v>
      </c>
      <c r="H67" s="28">
        <f t="shared" ref="H67:Y67" si="29">SUM(H62:H66)</f>
        <v>0</v>
      </c>
      <c r="I67" s="28">
        <f t="shared" si="29"/>
        <v>15304206</v>
      </c>
      <c r="J67" s="28">
        <f t="shared" si="29"/>
        <v>0</v>
      </c>
      <c r="K67" s="28">
        <f t="shared" si="29"/>
        <v>15413751.229999997</v>
      </c>
      <c r="L67" s="28">
        <f t="shared" si="29"/>
        <v>0</v>
      </c>
      <c r="M67" s="28">
        <f t="shared" si="29"/>
        <v>11730264.67</v>
      </c>
      <c r="N67" s="28">
        <f t="shared" si="29"/>
        <v>0</v>
      </c>
      <c r="O67" s="28">
        <f t="shared" si="29"/>
        <v>11731518.76</v>
      </c>
      <c r="P67" s="28">
        <f t="shared" si="29"/>
        <v>0</v>
      </c>
      <c r="Q67" s="28">
        <f t="shared" si="29"/>
        <v>11730264.67</v>
      </c>
      <c r="R67" s="28">
        <f t="shared" si="29"/>
        <v>0</v>
      </c>
      <c r="S67" s="28">
        <f t="shared" si="29"/>
        <v>9055051.0899999999</v>
      </c>
      <c r="T67" s="28">
        <f t="shared" si="29"/>
        <v>0</v>
      </c>
      <c r="U67" s="28">
        <f t="shared" si="29"/>
        <v>7454924</v>
      </c>
      <c r="V67" s="28">
        <f t="shared" si="29"/>
        <v>0</v>
      </c>
      <c r="W67" s="28">
        <f t="shared" si="29"/>
        <v>7150538.75</v>
      </c>
      <c r="X67" s="28">
        <f t="shared" si="29"/>
        <v>0</v>
      </c>
      <c r="Y67" s="28">
        <f t="shared" si="29"/>
        <v>5816047.1200000001</v>
      </c>
      <c r="AA67" s="8">
        <f>IF(S67&gt;0,((W67/S67)-1),IF(AND(S67=0,W67&gt;0),100%,IF(AND(S67=0,W67&lt;0),-100%,IF(AND(S67=0,W67=0),0%,((W67/(S67))-1)*-1))))</f>
        <v>-0.21032596294274464</v>
      </c>
      <c r="AB67" s="8">
        <f t="shared" ref="AB67" si="30">IF(U67&gt;0,((Y67/U67)-1),IF(AND(U67=0,Y67&gt;0),100%,IF(AND(U67=0,Y67&lt;0),-100%,IF(AND(U67=0,Y67=0),0%,((Y67/(U67))-1)*-1))))</f>
        <v>-0.21983817407125816</v>
      </c>
      <c r="AC67" s="8">
        <f>IF(W67&gt;0,((Y67/W67)-1),IF(AND(W67=0,Y67&gt;0),100%,IF(AND(W67=0,Y67&lt;0),-100%,IF(AND(W67=0,Y67=0),0%,((Y67/(W67))-1)*-1))))</f>
        <v>-0.1866281236501236</v>
      </c>
      <c r="AD67" s="5"/>
    </row>
    <row r="68" spans="1:30" x14ac:dyDescent="0.2">
      <c r="E68" s="4"/>
      <c r="F68" s="4"/>
      <c r="G68" s="27"/>
      <c r="H68" s="27"/>
      <c r="I68" s="27"/>
      <c r="J68" s="27"/>
      <c r="K68" s="27"/>
      <c r="L68" s="27"/>
      <c r="M68" s="27"/>
      <c r="N68" s="27"/>
      <c r="O68" s="27"/>
      <c r="P68" s="27"/>
      <c r="Q68" s="27"/>
      <c r="R68" s="27"/>
      <c r="S68" s="27"/>
      <c r="T68" s="27"/>
      <c r="U68" s="27"/>
      <c r="V68" s="27"/>
      <c r="W68" s="27"/>
      <c r="X68" s="27"/>
      <c r="Y68" s="27"/>
      <c r="AA68" s="5"/>
      <c r="AB68" s="5"/>
      <c r="AC68" s="5"/>
      <c r="AD68" s="5"/>
    </row>
    <row r="69" spans="1:30" x14ac:dyDescent="0.2">
      <c r="A69" s="1" t="s">
        <v>75</v>
      </c>
      <c r="D69" s="1" t="str">
        <f>"  "&amp;UPPER(MID(A69,FIND("]",A69)+1,LEN(A69)-FIND("]",A69)+1))</f>
        <v xml:space="preserve">   OTHER NONCURRENT LIABILITIES</v>
      </c>
      <c r="E69" s="4">
        <f>SUMIF('Report Data'!$A:$A,UNRBS!$A69,'Report Data'!B:B)</f>
        <v>18000000</v>
      </c>
      <c r="F69" s="4"/>
      <c r="G69" s="27">
        <f>SUMIF('Report Data'!$A:$A,UNRBS!$A69,'Report Data'!D:D)</f>
        <v>28969421</v>
      </c>
      <c r="H69" s="27"/>
      <c r="I69" s="27">
        <f>SUMIF('Report Data'!$A:$A,UNRBS!$A69,'Report Data'!F:F)</f>
        <v>35133993</v>
      </c>
      <c r="J69" s="27"/>
      <c r="K69" s="27">
        <f>SUMIF('Report Data'!$A:$A,UNRBS!$A69,'Report Data'!H:H)</f>
        <v>7647609.2999999877</v>
      </c>
      <c r="L69" s="27"/>
      <c r="M69" s="27">
        <f>SUMIF('Report Data'!$A:$A,UNRBS!$A69,'Report Data'!J:J)</f>
        <v>23772799.66</v>
      </c>
      <c r="N69" s="27"/>
      <c r="O69" s="27">
        <f>SUMIF('Report Data'!$A:$A,UNRBS!$A69,'Report Data'!L:L)</f>
        <v>10842032.07</v>
      </c>
      <c r="P69" s="27"/>
      <c r="Q69" s="27">
        <f>SUMIF('Report Data'!$A:$A,UNRBS!$A69,'Report Data'!N:N)</f>
        <v>6862785.0800000001</v>
      </c>
      <c r="R69" s="27"/>
      <c r="S69" s="27">
        <f>SUMIF('Report Data'!$A:$A,UNRBS!$A69,'Report Data'!P:P)</f>
        <v>14314765.929999998</v>
      </c>
      <c r="T69" s="27"/>
      <c r="U69" s="27">
        <f>SUMIF('Report Data'!$A:$A,UNRBS!$A69,'Report Data'!R:R)</f>
        <v>5607571.8700000001</v>
      </c>
      <c r="V69" s="27"/>
      <c r="W69" s="27">
        <f>SUMIF('Report Data'!$A:$A,UNRBS!$A69,'Report Data'!T:T)</f>
        <v>6238985.04</v>
      </c>
      <c r="X69" s="27"/>
      <c r="Y69" s="27">
        <f>SUMIF('Report Data'!$A:$A,UNRBS!$A69,'Report Data'!V:V)</f>
        <v>6238985</v>
      </c>
      <c r="AA69" s="5">
        <f>IF(S69&gt;0,((W69/S69)-1),IF(AND(S69=0,W69&gt;0),100%,IF(AND(S69=0,W69&lt;0),-100%,IF(AND(S69=0,W69=0),0%,((W69/(S69))-1)*-1))))</f>
        <v>-0.56415738332649068</v>
      </c>
      <c r="AB69" s="5">
        <f t="shared" ref="AB69" si="31">IF(U69&gt;0,((Y69/U69)-1),IF(AND(U69=0,Y69&gt;0),100%,IF(AND(U69=0,Y69&lt;0),-100%,IF(AND(U69=0,Y69=0),0%,((Y69/(U69))-1)*-1))))</f>
        <v>0.11260009584148234</v>
      </c>
      <c r="AC69" s="5">
        <f>IF(W69&gt;0,((Y69/W69)-1),IF(AND(W69=0,Y69&gt;0),100%,IF(AND(W69=0,Y69&lt;0),-100%,IF(AND(W69=0,Y69=0),0%,((Y69/(W69))-1)*-1))))</f>
        <v>-6.4112992692599846E-9</v>
      </c>
      <c r="AD69" s="5"/>
    </row>
    <row r="70" spans="1:30" x14ac:dyDescent="0.2">
      <c r="E70" s="4"/>
      <c r="F70" s="4"/>
      <c r="G70" s="27"/>
      <c r="H70" s="27"/>
      <c r="I70" s="27"/>
      <c r="J70" s="27"/>
      <c r="K70" s="27"/>
      <c r="L70" s="27"/>
      <c r="M70" s="27"/>
      <c r="N70" s="27"/>
      <c r="O70" s="27"/>
      <c r="P70" s="27"/>
      <c r="Q70" s="27"/>
      <c r="R70" s="27"/>
      <c r="S70" s="27"/>
      <c r="T70" s="27"/>
      <c r="U70" s="27"/>
      <c r="V70" s="27"/>
      <c r="W70" s="27"/>
      <c r="X70" s="27"/>
      <c r="Y70" s="27"/>
      <c r="AA70" s="5"/>
      <c r="AB70" s="5"/>
      <c r="AC70" s="5"/>
      <c r="AD70" s="5"/>
    </row>
    <row r="71" spans="1:30" s="10" customFormat="1" x14ac:dyDescent="0.2">
      <c r="A71" s="19"/>
      <c r="B71" s="19"/>
      <c r="C71" s="19"/>
      <c r="D71" s="19" t="s">
        <v>26</v>
      </c>
      <c r="E71" s="20">
        <f>E59+E67+E69</f>
        <v>62546284.719999999</v>
      </c>
      <c r="F71" s="20"/>
      <c r="G71" s="30">
        <f>G59+G67+G69</f>
        <v>108991668.32000001</v>
      </c>
      <c r="H71" s="30"/>
      <c r="I71" s="30">
        <f>I59+I67+I69</f>
        <v>92544060</v>
      </c>
      <c r="J71" s="30"/>
      <c r="K71" s="30">
        <f>K59+K67+K69</f>
        <v>79226379.409999982</v>
      </c>
      <c r="L71" s="30"/>
      <c r="M71" s="30">
        <f>M59+M67+M69</f>
        <v>79747395.592999995</v>
      </c>
      <c r="N71" s="30"/>
      <c r="O71" s="30">
        <f>O59+O67+O69</f>
        <v>82407234.00999999</v>
      </c>
      <c r="P71" s="30"/>
      <c r="Q71" s="30">
        <f>Q59+Q67+Q69</f>
        <v>73739639.700000003</v>
      </c>
      <c r="R71" s="30"/>
      <c r="S71" s="30">
        <f>S59+S67+S69</f>
        <v>93127363.000000015</v>
      </c>
      <c r="T71" s="30"/>
      <c r="U71" s="30">
        <f>U59+U67+U69</f>
        <v>79333312.956673294</v>
      </c>
      <c r="V71" s="30"/>
      <c r="W71" s="30">
        <f>W59+W67+W69</f>
        <v>90791959.74000001</v>
      </c>
      <c r="X71" s="30"/>
      <c r="Y71" s="30">
        <f>Y59+Y67+Y69</f>
        <v>90357562.469999999</v>
      </c>
      <c r="Z71" s="12"/>
      <c r="AA71" s="21">
        <f>IF(S71&gt;0,((W71/S71)-1),IF(AND(S71=0,W71&gt;0),100%,IF(AND(S71=0,W71&lt;0),-100%,IF(AND(S71=0,W71=0),0%,((W71/(S71))-1)*-1))))</f>
        <v>-2.5077519482646582E-2</v>
      </c>
      <c r="AB71" s="21">
        <f t="shared" ref="AB71" si="32">IF(U71&gt;0,((Y71/U71)-1),IF(AND(U71=0,Y71&gt;0),100%,IF(AND(U71=0,Y71&lt;0),-100%,IF(AND(U71=0,Y71=0),0%,((Y71/(U71))-1)*-1))))</f>
        <v>0.13896116401123249</v>
      </c>
      <c r="AC71" s="21">
        <f>IF(W71&gt;0,((Y71/W71)-1),IF(AND(W71=0,Y71&gt;0),100%,IF(AND(W71=0,Y71&lt;0),-100%,IF(AND(W71=0,Y71=0),0%,((Y71/(W71))-1)*-1))))</f>
        <v>-4.7845345694045305E-3</v>
      </c>
      <c r="AD71" s="26"/>
    </row>
    <row r="72" spans="1:30" x14ac:dyDescent="0.2">
      <c r="E72" s="4"/>
      <c r="F72" s="4"/>
      <c r="G72" s="27"/>
      <c r="H72" s="27"/>
      <c r="I72" s="27"/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27"/>
      <c r="Y72" s="27"/>
      <c r="AA72" s="5"/>
      <c r="AB72" s="5"/>
      <c r="AC72" s="5"/>
      <c r="AD72" s="5"/>
    </row>
    <row r="73" spans="1:30" x14ac:dyDescent="0.2">
      <c r="A73" s="1" t="s">
        <v>107</v>
      </c>
      <c r="D73" s="1" t="str">
        <f>"  "&amp;UPPER(MID(A73,FIND("]",A73)+1,LEN(A73)-FIND("]",A73)+1))</f>
        <v xml:space="preserve">   TOTAL FUND BALANCE</v>
      </c>
      <c r="E73" s="4">
        <f>SUMIF('Report Data'!$A:$A,UNRBS!$A73,'Report Data'!B:B)</f>
        <v>51860930.512678772</v>
      </c>
      <c r="F73" s="4"/>
      <c r="G73" s="27">
        <f>SUMIF('Report Data'!$A:$A,UNRBS!$A73,'Report Data'!D:D)</f>
        <v>93109258.160000041</v>
      </c>
      <c r="H73" s="27"/>
      <c r="I73" s="27">
        <f>SUMIF('Report Data'!$A:$A,UNRBS!$A73,'Report Data'!F:F)</f>
        <v>45823685.821455725</v>
      </c>
      <c r="J73" s="27"/>
      <c r="K73" s="27">
        <f>SUMIF('Report Data'!$A:$A,UNRBS!$A73,'Report Data'!H:H)</f>
        <v>120932251.42000002</v>
      </c>
      <c r="L73" s="27"/>
      <c r="M73" s="27">
        <f>SUMIF('Report Data'!$A:$A,UNRBS!$A73,'Report Data'!J:J)</f>
        <v>73321928.531731337</v>
      </c>
      <c r="N73" s="27"/>
      <c r="O73" s="27">
        <f>SUMIF('Report Data'!$A:$A,UNRBS!$A73,'Report Data'!L:L)</f>
        <v>91378847.039999992</v>
      </c>
      <c r="P73" s="27"/>
      <c r="Q73" s="27">
        <f>SUMIF('Report Data'!$A:$A,UNRBS!$A73,'Report Data'!N:N)</f>
        <v>112377061.63936931</v>
      </c>
      <c r="R73" s="27"/>
      <c r="S73" s="27">
        <f>SUMIF('Report Data'!$A:$A,UNRBS!$A73,'Report Data'!P:P)</f>
        <v>69816378.74999997</v>
      </c>
      <c r="T73" s="27"/>
      <c r="U73" s="27">
        <f>SUMIF('Report Data'!$A:$A,UNRBS!$A73,'Report Data'!R:R)</f>
        <v>82889141.086305246</v>
      </c>
      <c r="V73" s="27"/>
      <c r="W73" s="27">
        <f>SUMIF('Report Data'!$A:$A,UNRBS!$A73,'Report Data'!T:T)</f>
        <v>85330416.115631267</v>
      </c>
      <c r="X73" s="27"/>
      <c r="Y73" s="27">
        <f>SUMIF('Report Data'!$A:$A,UNRBS!$A73,'Report Data'!V:V)</f>
        <v>91289888.494212076</v>
      </c>
      <c r="AA73" s="5">
        <f>IF(S73&gt;0,((W73/S73)-1),IF(AND(S73=0,W73&gt;0),100%,IF(AND(S73=0,W73&lt;0),-100%,IF(AND(S73=0,W73=0),0%,((W73/(S73))-1)*-1))))</f>
        <v>0.22221200301986888</v>
      </c>
      <c r="AB73" s="5">
        <f t="shared" ref="AB73" si="33">IF(U73&gt;0,((Y73/U73)-1),IF(AND(U73=0,Y73&gt;0),100%,IF(AND(U73=0,Y73&lt;0),-100%,IF(AND(U73=0,Y73=0),0%,((Y73/(U73))-1)*-1))))</f>
        <v>0.10134919119453611</v>
      </c>
      <c r="AC73" s="5">
        <f>IF(W73&gt;0,((Y73/W73)-1),IF(AND(W73=0,Y73&gt;0),100%,IF(AND(W73=0,Y73&lt;0),-100%,IF(AND(W73=0,Y73=0),0%,((Y73/(W73))-1)*-1))))</f>
        <v>6.9839954495301226E-2</v>
      </c>
      <c r="AD73" s="5"/>
    </row>
    <row r="74" spans="1:30" x14ac:dyDescent="0.2">
      <c r="E74" s="4"/>
      <c r="F74" s="4"/>
      <c r="G74" s="27"/>
      <c r="H74" s="27"/>
      <c r="I74" s="27"/>
      <c r="J74" s="27"/>
      <c r="K74" s="27"/>
      <c r="L74" s="27"/>
      <c r="M74" s="27"/>
      <c r="N74" s="27"/>
      <c r="O74" s="27"/>
      <c r="P74" s="27"/>
      <c r="Q74" s="27"/>
      <c r="R74" s="27"/>
      <c r="S74" s="27"/>
      <c r="T74" s="27"/>
      <c r="U74" s="27"/>
      <c r="V74" s="27"/>
      <c r="W74" s="27"/>
      <c r="X74" s="27"/>
      <c r="Y74" s="27"/>
      <c r="AA74" s="5"/>
      <c r="AB74" s="5"/>
      <c r="AC74" s="5"/>
      <c r="AD74" s="5"/>
    </row>
    <row r="75" spans="1:30" s="10" customFormat="1" ht="13.5" thickBot="1" x14ac:dyDescent="0.25">
      <c r="A75" s="16"/>
      <c r="B75" s="16"/>
      <c r="C75" s="16"/>
      <c r="D75" s="16" t="s">
        <v>27</v>
      </c>
      <c r="E75" s="17">
        <f>E71+E73</f>
        <v>114407215.23267877</v>
      </c>
      <c r="F75" s="17"/>
      <c r="G75" s="17">
        <f>G71+G73</f>
        <v>202100926.48000005</v>
      </c>
      <c r="H75" s="17"/>
      <c r="I75" s="17">
        <f>I71+I73</f>
        <v>138367745.82145572</v>
      </c>
      <c r="J75" s="17"/>
      <c r="K75" s="17">
        <f>K71+K73</f>
        <v>200158630.82999998</v>
      </c>
      <c r="L75" s="17"/>
      <c r="M75" s="17">
        <f>M71+M73</f>
        <v>153069324.12473133</v>
      </c>
      <c r="N75" s="17"/>
      <c r="O75" s="17">
        <f>O71+O73</f>
        <v>173786081.04999998</v>
      </c>
      <c r="P75" s="17"/>
      <c r="Q75" s="17">
        <f>Q71+Q73</f>
        <v>186116701.3393693</v>
      </c>
      <c r="R75" s="17"/>
      <c r="S75" s="17">
        <f>S71+S73</f>
        <v>162943741.75</v>
      </c>
      <c r="T75" s="17"/>
      <c r="U75" s="17">
        <f>U71+U73</f>
        <v>162222454.04297853</v>
      </c>
      <c r="V75" s="17"/>
      <c r="W75" s="17">
        <f>W71+W73</f>
        <v>176122375.85563129</v>
      </c>
      <c r="X75" s="17"/>
      <c r="Y75" s="17">
        <f>Y71+Y73</f>
        <v>181647450.96421206</v>
      </c>
      <c r="Z75" s="12"/>
      <c r="AA75" s="18">
        <f>IF(S75&gt;0,((W75/S75)-1),IF(AND(S75=0,W75&gt;0),100%,IF(AND(S75=0,W75&lt;0),-100%,IF(AND(S75=0,W75=0),0%,((W75/(S75))-1)*-1))))</f>
        <v>8.0878430580358929E-2</v>
      </c>
      <c r="AB75" s="18">
        <f t="shared" ref="AB75" si="34">IF(U75&gt;0,((Y75/U75)-1),IF(AND(U75=0,Y75&gt;0),100%,IF(AND(U75=0,Y75&lt;0),-100%,IF(AND(U75=0,Y75=0),0%,((Y75/(U75))-1)*-1))))</f>
        <v>0.11974296058970446</v>
      </c>
      <c r="AC75" s="18">
        <f>IF(W75&gt;0,((Y75/W75)-1),IF(AND(W75=0,Y75&gt;0),100%,IF(AND(W75=0,Y75&lt;0),-100%,IF(AND(W75=0,Y75=0),0%,((Y75/(W75))-1)*-1))))</f>
        <v>3.1370659643552123E-2</v>
      </c>
      <c r="AD75" s="26"/>
    </row>
    <row r="76" spans="1:30" ht="13.5" thickTop="1" x14ac:dyDescent="0.2"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</row>
    <row r="77" spans="1:30" x14ac:dyDescent="0.2"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</row>
    <row r="78" spans="1:30" hidden="1" outlineLevel="1" x14ac:dyDescent="0.2">
      <c r="A78" t="s">
        <v>58</v>
      </c>
      <c r="D78" s="2" t="s">
        <v>84</v>
      </c>
      <c r="E78" s="4">
        <f>SUMIF('Report Data'!$A:$A,UNRBS!$A78,'Report Data'!B:B)</f>
        <v>163700126.70999998</v>
      </c>
      <c r="F78" s="4"/>
      <c r="G78" s="4">
        <f>SUMIF('Report Data'!$A:$A,UNRBS!$A78,'Report Data'!D:D)</f>
        <v>202100926.19999999</v>
      </c>
      <c r="H78" s="4"/>
      <c r="I78" s="4">
        <f>SUMIF('Report Data'!$A:$A,UNRBS!$A78,'Report Data'!F:F)</f>
        <v>185576344</v>
      </c>
      <c r="J78" s="4"/>
      <c r="K78" s="4">
        <f>SUMIF('Report Data'!$A:$A,UNRBS!$A78,'Report Data'!H:H)</f>
        <v>200158630.83000001</v>
      </c>
      <c r="L78" s="4"/>
      <c r="M78" s="4">
        <f>SUMIF('Report Data'!$A:$A,UNRBS!$A78,'Report Data'!J:J)</f>
        <v>198738740.49000001</v>
      </c>
      <c r="N78" s="4"/>
      <c r="O78" s="4">
        <f>SUMIF('Report Data'!$A:$A,UNRBS!$A78,'Report Data'!L:L)</f>
        <v>173786081.19</v>
      </c>
      <c r="P78" s="4"/>
      <c r="Q78" s="4">
        <f>SUMIF('Report Data'!$A:$A,UNRBS!$A78,'Report Data'!N:N)</f>
        <v>186116701.80999997</v>
      </c>
      <c r="R78" s="4"/>
      <c r="S78" s="4">
        <f>SUMIF('Report Data'!$A:$A,UNRBS!$A78,'Report Data'!P:P)</f>
        <v>162943742.02999991</v>
      </c>
      <c r="T78" s="4"/>
      <c r="U78" s="4">
        <f>SUMIF('Report Data'!$A:$A,UNRBS!$A78,'Report Data'!R:R)</f>
        <v>162222454.53085983</v>
      </c>
      <c r="V78" s="4"/>
      <c r="W78" s="4">
        <f>SUMIF('Report Data'!$A:$A,UNRBS!$A78,'Report Data'!T:T)</f>
        <v>176122375.86999997</v>
      </c>
      <c r="X78" s="4"/>
      <c r="Y78" s="4">
        <f>SUMIF('Report Data'!$A:$A,UNRBS!$A78,'Report Data'!V:V)</f>
        <v>181647451.46999997</v>
      </c>
    </row>
    <row r="79" spans="1:30" hidden="1" outlineLevel="1" x14ac:dyDescent="0.2"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</row>
    <row r="80" spans="1:30" hidden="1" outlineLevel="1" x14ac:dyDescent="0.2">
      <c r="D80" s="9" t="s">
        <v>83</v>
      </c>
      <c r="E80" s="22">
        <f>E45-E78</f>
        <v>0</v>
      </c>
      <c r="F80" s="22"/>
      <c r="G80" s="22">
        <f>G45-G75</f>
        <v>-0.28000006079673767</v>
      </c>
      <c r="H80" s="22"/>
      <c r="I80" s="22">
        <f>I45-I75</f>
        <v>47208598.178544283</v>
      </c>
      <c r="J80" s="22"/>
      <c r="K80" s="22">
        <f>K45-K75</f>
        <v>0</v>
      </c>
      <c r="L80" s="22"/>
      <c r="M80" s="22">
        <f>M45-M75</f>
        <v>45669416.365268648</v>
      </c>
      <c r="N80" s="22"/>
      <c r="O80" s="22">
        <f>O45-O75</f>
        <v>0.14000001549720764</v>
      </c>
      <c r="P80" s="22"/>
      <c r="Q80" s="22">
        <f>Q45-Q78</f>
        <v>0</v>
      </c>
      <c r="R80" s="22"/>
      <c r="S80" s="22">
        <f>S45-S75</f>
        <v>0.27999997138977051</v>
      </c>
      <c r="T80" s="22"/>
      <c r="U80" s="22">
        <f>U45-U75</f>
        <v>0.48788130283355713</v>
      </c>
      <c r="V80" s="22"/>
      <c r="W80" s="22">
        <f>W45-W75</f>
        <v>1.4368683099746704E-2</v>
      </c>
      <c r="X80" s="22"/>
      <c r="Y80" s="22">
        <f>Y45-Y75</f>
        <v>0.50578790903091431</v>
      </c>
      <c r="Z80" s="22"/>
    </row>
    <row r="81" spans="1:26" hidden="1" outlineLevel="1" x14ac:dyDescent="0.2"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</row>
    <row r="82" spans="1:26" hidden="1" outlineLevel="1" x14ac:dyDescent="0.2">
      <c r="A82" s="9" t="s">
        <v>107</v>
      </c>
      <c r="D82" s="1" t="s">
        <v>81</v>
      </c>
      <c r="E82" s="4">
        <f>SUMIF('Report Data'!$A:$A,UNRBS!$A82,'Report Data'!B:B)</f>
        <v>51860930.512678772</v>
      </c>
      <c r="F82" s="4"/>
      <c r="G82" s="4">
        <f>SUMIF('Report Data'!$A:$A,UNRBS!$A82,'Report Data'!D:D)</f>
        <v>93109258.160000041</v>
      </c>
      <c r="H82" s="4"/>
      <c r="I82" s="4">
        <f>SUMIF('Report Data'!$A:$A,UNRBS!$A82,'Report Data'!F:F)</f>
        <v>45823685.821455725</v>
      </c>
      <c r="J82" s="4"/>
      <c r="K82" s="4">
        <f>SUMIF('Report Data'!$A:$A,UNRBS!$A82,'Report Data'!H:H)</f>
        <v>120932251.42000002</v>
      </c>
      <c r="L82" s="4"/>
      <c r="M82" s="4">
        <f>SUMIF('Report Data'!$A:$A,UNRBS!$A82,'Report Data'!J:J)</f>
        <v>73321928.531731337</v>
      </c>
      <c r="N82" s="4"/>
      <c r="O82" s="4">
        <f>SUMIF('Report Data'!$A:$A,UNRBS!$A82,'Report Data'!L:L)</f>
        <v>91378847.039999992</v>
      </c>
      <c r="P82" s="4"/>
      <c r="Q82" s="4">
        <f>SUMIF('Report Data'!$A:$A,UNRBS!$A82,'Report Data'!N:N)</f>
        <v>112377061.63936931</v>
      </c>
      <c r="R82" s="4"/>
      <c r="S82" s="4">
        <f>SUMIF('Report Data'!$A:$A,UNRBS!$A82,'Report Data'!P:P)</f>
        <v>69816378.74999997</v>
      </c>
      <c r="T82" s="4"/>
      <c r="U82" s="4">
        <f>SUMIF('Report Data'!$A:$A,UNRBS!$A82,'Report Data'!R:R)</f>
        <v>82889141.086305246</v>
      </c>
      <c r="V82" s="4"/>
      <c r="W82" s="4">
        <f>SUMIF('Report Data'!$A:$A,UNRBS!$A82,'Report Data'!T:T)</f>
        <v>85330416.115631267</v>
      </c>
      <c r="X82" s="4"/>
      <c r="Y82" s="4">
        <f>SUMIF('Report Data'!$A:$A,UNRBS!$A82,'Report Data'!V:V)</f>
        <v>91289888.494212076</v>
      </c>
    </row>
    <row r="83" spans="1:26" hidden="1" outlineLevel="1" x14ac:dyDescent="0.2"/>
    <row r="84" spans="1:26" hidden="1" outlineLevel="1" x14ac:dyDescent="0.2">
      <c r="D84" s="9" t="s">
        <v>83</v>
      </c>
      <c r="E84" s="3">
        <f>E75-E82</f>
        <v>62546284.719999999</v>
      </c>
      <c r="F84" s="23"/>
      <c r="G84" s="23">
        <f>G45-G71-G82</f>
        <v>-0.28000006079673767</v>
      </c>
      <c r="H84" s="23"/>
      <c r="I84" s="23">
        <f>I45-I71-I82</f>
        <v>47208598.178544275</v>
      </c>
      <c r="J84" s="23"/>
      <c r="K84" s="23">
        <f>K45-K71-K82</f>
        <v>0</v>
      </c>
      <c r="L84" s="23"/>
      <c r="M84" s="23">
        <f>M45-M71-M82</f>
        <v>45669416.365268648</v>
      </c>
      <c r="N84" s="23"/>
      <c r="O84" s="23">
        <f>O45-O71-O82</f>
        <v>0.14000001549720764</v>
      </c>
      <c r="P84" s="23"/>
      <c r="Q84" s="23">
        <f>Q75-Q82</f>
        <v>73739639.699999988</v>
      </c>
      <c r="R84" s="23"/>
      <c r="S84" s="23">
        <f>S45-S71-S82</f>
        <v>0.2799999862909317</v>
      </c>
      <c r="T84" s="23"/>
      <c r="U84" s="23">
        <f>U45-U71-U82</f>
        <v>0.48788128793239594</v>
      </c>
      <c r="V84" s="23"/>
      <c r="W84" s="23">
        <f>W45-W71-W82</f>
        <v>1.4368698000907898E-2</v>
      </c>
      <c r="X84" s="23"/>
      <c r="Y84" s="23">
        <f>Y45-Y71-Y82</f>
        <v>0.50578789412975311</v>
      </c>
      <c r="Z84" s="22"/>
    </row>
    <row r="85" spans="1:26" hidden="1" outlineLevel="1" x14ac:dyDescent="0.2"/>
    <row r="86" spans="1:26" hidden="1" outlineLevel="1" x14ac:dyDescent="0.2">
      <c r="A86" t="s">
        <v>78</v>
      </c>
      <c r="D86" s="1" t="s">
        <v>82</v>
      </c>
      <c r="G86" s="4">
        <f>SUMIF('Report Data'!$A:$A,UNRBS!$A86,'Report Data'!D:D)</f>
        <v>202100926.48000005</v>
      </c>
      <c r="I86" s="4">
        <f>SUMIF('Report Data'!$A:$A,UNRBS!$A86,'Report Data'!F:F)</f>
        <v>138367745.82145572</v>
      </c>
      <c r="K86" s="4">
        <f>SUMIF('Report Data'!$A:$A,UNRBS!$A86,'Report Data'!H:H)</f>
        <v>200158630.83000001</v>
      </c>
      <c r="M86" s="4">
        <f>SUMIF('Report Data'!$A:$A,UNRBS!$A86,'Report Data'!J:J)</f>
        <v>153069324.12473133</v>
      </c>
      <c r="O86" s="4">
        <f>SUMIF('Report Data'!$A:$A,UNRBS!$A86,'Report Data'!L:L)</f>
        <v>173786081.05000001</v>
      </c>
      <c r="P86" s="4"/>
      <c r="Q86" s="4">
        <f>SUMIF('Report Data'!$A:$A,UNRBS!$A86,'Report Data'!N:N)</f>
        <v>186116701.33936933</v>
      </c>
      <c r="R86" s="4"/>
      <c r="S86" s="4">
        <f>SUMIF('Report Data'!$A:$A,UNRBS!$A86,'Report Data'!P:P)</f>
        <v>162943741.75</v>
      </c>
      <c r="T86" s="4"/>
      <c r="U86" s="4">
        <f>SUMIF('Report Data'!$A:$A,UNRBS!$A86,'Report Data'!R:R)</f>
        <v>162222454.04297855</v>
      </c>
      <c r="V86" s="4"/>
      <c r="W86" s="4">
        <f>SUMIF('Report Data'!$A:$A,UNRBS!$A86,'Report Data'!T:T)</f>
        <v>176122375.85563129</v>
      </c>
      <c r="X86" s="4"/>
      <c r="Y86" s="4">
        <f>SUMIF('Report Data'!$A:$A,UNRBS!$A86,'Report Data'!V:V)</f>
        <v>181647450.96421209</v>
      </c>
    </row>
    <row r="87" spans="1:26" hidden="1" outlineLevel="1" x14ac:dyDescent="0.2"/>
    <row r="88" spans="1:26" hidden="1" outlineLevel="1" x14ac:dyDescent="0.2">
      <c r="D88" s="9" t="s">
        <v>83</v>
      </c>
      <c r="F88" s="23"/>
      <c r="G88" s="23">
        <f>G71+G73-G86</f>
        <v>0</v>
      </c>
      <c r="H88" s="23"/>
      <c r="I88" s="23">
        <f>I71+I73-I86</f>
        <v>0</v>
      </c>
      <c r="J88" s="23"/>
      <c r="K88" s="23">
        <f>K71+K73-K86</f>
        <v>0</v>
      </c>
      <c r="L88" s="23"/>
      <c r="M88" s="23">
        <f>M71+M73-M86</f>
        <v>0</v>
      </c>
      <c r="N88" s="23"/>
      <c r="O88" s="23">
        <f>O71+O73-O86</f>
        <v>0</v>
      </c>
      <c r="P88" s="23"/>
      <c r="Q88" s="23"/>
      <c r="R88" s="23"/>
      <c r="S88" s="23">
        <f>S71+S73-S86</f>
        <v>0</v>
      </c>
      <c r="T88" s="23"/>
      <c r="U88" s="23">
        <f>U71+U73-U86</f>
        <v>0</v>
      </c>
      <c r="V88" s="23"/>
      <c r="W88" s="23">
        <f>W71+W73-W86</f>
        <v>0</v>
      </c>
      <c r="X88" s="23"/>
      <c r="Y88" s="23">
        <f>Y71+Y73-Y86</f>
        <v>0</v>
      </c>
      <c r="Z88" s="22"/>
    </row>
    <row r="89" spans="1:26" collapsed="1" x14ac:dyDescent="0.2"/>
  </sheetData>
  <mergeCells count="1">
    <mergeCell ref="AA5:AB5"/>
  </mergeCells>
  <pageMargins left="0.7" right="0.7" top="0.75" bottom="0.75" header="0.3" footer="0.3"/>
  <pageSetup scale="68" orientation="landscape" r:id="rId1"/>
  <headerFooter>
    <oddFooter>&amp;L&amp;D&amp;R&amp;F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62"/>
  <sheetViews>
    <sheetView workbookViewId="0">
      <selection activeCell="A61" sqref="A61"/>
    </sheetView>
  </sheetViews>
  <sheetFormatPr defaultRowHeight="12.75" x14ac:dyDescent="0.2"/>
  <cols>
    <col min="1" max="1" width="49.42578125" customWidth="1"/>
    <col min="2" max="2" width="24.5703125" bestFit="1" customWidth="1"/>
    <col min="4" max="4" width="12.7109375" bestFit="1" customWidth="1"/>
    <col min="6" max="6" width="24.5703125" bestFit="1" customWidth="1"/>
    <col min="8" max="8" width="12.7109375" bestFit="1" customWidth="1"/>
    <col min="10" max="10" width="35.140625" bestFit="1" customWidth="1"/>
    <col min="12" max="12" width="11.140625" bestFit="1" customWidth="1"/>
    <col min="14" max="14" width="24.5703125" bestFit="1" customWidth="1"/>
    <col min="16" max="16" width="16.28515625" bestFit="1" customWidth="1"/>
    <col min="18" max="18" width="35.140625" bestFit="1" customWidth="1"/>
    <col min="20" max="20" width="49.28515625" customWidth="1"/>
    <col min="22" max="22" width="38.7109375" customWidth="1"/>
  </cols>
  <sheetData>
    <row r="1" spans="1:22" ht="12.75" customHeight="1" x14ac:dyDescent="0.2">
      <c r="A1" s="37" t="s">
        <v>0</v>
      </c>
      <c r="B1" s="37" t="s">
        <v>96</v>
      </c>
      <c r="C1" s="37" t="s">
        <v>1</v>
      </c>
      <c r="D1" s="37" t="s">
        <v>1</v>
      </c>
      <c r="E1" s="37" t="s">
        <v>1</v>
      </c>
      <c r="F1" s="37" t="s">
        <v>97</v>
      </c>
      <c r="G1" s="37" t="s">
        <v>1</v>
      </c>
      <c r="H1" s="37" t="s">
        <v>1</v>
      </c>
      <c r="I1" s="37" t="s">
        <v>1</v>
      </c>
      <c r="J1" s="37" t="s">
        <v>98</v>
      </c>
      <c r="K1" s="37" t="s">
        <v>1</v>
      </c>
      <c r="L1" s="37" t="s">
        <v>1</v>
      </c>
      <c r="M1" s="37" t="s">
        <v>1</v>
      </c>
      <c r="N1" s="37" t="s">
        <v>99</v>
      </c>
      <c r="O1" s="37" t="s">
        <v>1</v>
      </c>
      <c r="P1" s="37" t="s">
        <v>1</v>
      </c>
      <c r="Q1" s="37" t="s">
        <v>1</v>
      </c>
      <c r="R1" s="37" t="s">
        <v>100</v>
      </c>
      <c r="S1" s="37" t="s">
        <v>1</v>
      </c>
      <c r="T1" s="37" t="s">
        <v>1</v>
      </c>
      <c r="U1" s="37" t="s">
        <v>1</v>
      </c>
      <c r="V1" t="s">
        <v>101</v>
      </c>
    </row>
    <row r="2" spans="1:22" ht="12.75" customHeight="1" x14ac:dyDescent="0.2">
      <c r="A2" s="37" t="s">
        <v>1</v>
      </c>
      <c r="B2" t="s">
        <v>94</v>
      </c>
      <c r="C2" t="s">
        <v>1</v>
      </c>
      <c r="D2" t="s">
        <v>2</v>
      </c>
      <c r="E2" t="s">
        <v>1</v>
      </c>
      <c r="F2" t="s">
        <v>87</v>
      </c>
      <c r="G2" t="s">
        <v>1</v>
      </c>
      <c r="H2" t="s">
        <v>2</v>
      </c>
      <c r="I2" t="s">
        <v>1</v>
      </c>
      <c r="J2" t="s">
        <v>95</v>
      </c>
      <c r="K2" t="s">
        <v>1</v>
      </c>
      <c r="L2" t="s">
        <v>2</v>
      </c>
      <c r="M2" t="s">
        <v>1</v>
      </c>
      <c r="N2" t="s">
        <v>102</v>
      </c>
      <c r="O2" t="s">
        <v>1</v>
      </c>
      <c r="P2" t="s">
        <v>2</v>
      </c>
      <c r="Q2" t="s">
        <v>1</v>
      </c>
      <c r="R2" t="s">
        <v>103</v>
      </c>
      <c r="S2" t="s">
        <v>1</v>
      </c>
      <c r="T2" t="s">
        <v>104</v>
      </c>
      <c r="U2" t="s">
        <v>1</v>
      </c>
      <c r="V2" t="s">
        <v>104</v>
      </c>
    </row>
    <row r="3" spans="1:22" ht="12.75" customHeight="1" x14ac:dyDescent="0.2">
      <c r="A3" t="s">
        <v>28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</row>
    <row r="4" spans="1:22" ht="12.75" customHeight="1" x14ac:dyDescent="0.2">
      <c r="A4" t="s">
        <v>29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</row>
    <row r="5" spans="1:22" ht="12.75" customHeight="1" x14ac:dyDescent="0.2">
      <c r="A5" t="s">
        <v>30</v>
      </c>
      <c r="B5" s="34">
        <v>5277795.2300000004</v>
      </c>
      <c r="C5" s="34"/>
      <c r="D5" s="34">
        <v>27956469.309999999</v>
      </c>
      <c r="E5" s="34"/>
      <c r="F5" s="34">
        <v>15801156</v>
      </c>
      <c r="G5" s="34"/>
      <c r="H5" s="34">
        <v>10498749</v>
      </c>
      <c r="I5" s="34"/>
      <c r="J5" s="34">
        <v>13939153</v>
      </c>
      <c r="K5" s="34"/>
      <c r="L5" s="34">
        <v>7485274.0999999996</v>
      </c>
      <c r="M5" s="34"/>
      <c r="N5" s="34">
        <v>4849182</v>
      </c>
      <c r="O5" s="34"/>
      <c r="P5" s="34">
        <v>29309353</v>
      </c>
      <c r="Q5" s="34"/>
      <c r="R5" s="34">
        <v>26132851.77</v>
      </c>
      <c r="S5" s="34"/>
      <c r="T5" s="34">
        <v>27277586.399999999</v>
      </c>
      <c r="U5" s="34"/>
      <c r="V5" s="34">
        <v>28368690</v>
      </c>
    </row>
    <row r="6" spans="1:22" ht="12.75" customHeight="1" x14ac:dyDescent="0.2">
      <c r="A6" t="s">
        <v>31</v>
      </c>
      <c r="B6" s="34">
        <v>27605412.23</v>
      </c>
      <c r="C6" s="34"/>
      <c r="D6" s="34">
        <v>26246068.149999999</v>
      </c>
      <c r="E6" s="34"/>
      <c r="F6" s="34">
        <v>18171193</v>
      </c>
      <c r="G6" s="34"/>
      <c r="H6" s="34">
        <v>38805499.559999987</v>
      </c>
      <c r="I6" s="34"/>
      <c r="J6" s="34">
        <v>25819301.300000001</v>
      </c>
      <c r="K6" s="34"/>
      <c r="L6" s="34">
        <v>37209477.909999996</v>
      </c>
      <c r="M6" s="34"/>
      <c r="N6" s="34">
        <v>45010493</v>
      </c>
      <c r="O6" s="34"/>
      <c r="P6" s="34">
        <v>28501639.439999994</v>
      </c>
      <c r="Q6" s="34"/>
      <c r="R6" s="34">
        <v>28993990.825484797</v>
      </c>
      <c r="S6" s="34"/>
      <c r="T6" s="34">
        <v>35079746.57</v>
      </c>
      <c r="U6" s="34"/>
      <c r="V6" s="34">
        <v>35079746.57</v>
      </c>
    </row>
    <row r="7" spans="1:22" ht="12.75" customHeight="1" x14ac:dyDescent="0.2">
      <c r="A7" t="s">
        <v>32</v>
      </c>
      <c r="B7" s="34">
        <v>-4621723.46</v>
      </c>
      <c r="C7" s="34"/>
      <c r="D7" s="34">
        <v>-3865990</v>
      </c>
      <c r="E7" s="34"/>
      <c r="F7" s="34">
        <v>0</v>
      </c>
      <c r="G7" s="34"/>
      <c r="H7" s="34">
        <v>-4672774.68</v>
      </c>
      <c r="I7" s="34"/>
      <c r="J7" s="34">
        <v>-3865990.15</v>
      </c>
      <c r="K7" s="34"/>
      <c r="L7" s="34">
        <v>-4393855.45</v>
      </c>
      <c r="M7" s="34"/>
      <c r="N7" s="34">
        <v>-6470984</v>
      </c>
      <c r="O7" s="34"/>
      <c r="P7" s="34">
        <v>-6661457.7100000009</v>
      </c>
      <c r="Q7" s="34"/>
      <c r="R7" s="34">
        <v>-2793664.8398607499</v>
      </c>
      <c r="S7" s="34"/>
      <c r="T7" s="34">
        <v>-6523419.9100000001</v>
      </c>
      <c r="U7" s="34"/>
      <c r="V7" s="34">
        <v>-6523419.9100000001</v>
      </c>
    </row>
    <row r="8" spans="1:22" ht="12.75" customHeight="1" x14ac:dyDescent="0.2">
      <c r="A8" t="s">
        <v>33</v>
      </c>
      <c r="B8" s="34">
        <v>0</v>
      </c>
      <c r="C8" s="34"/>
      <c r="D8" s="34">
        <v>0</v>
      </c>
      <c r="E8" s="34"/>
      <c r="F8" s="34">
        <v>0</v>
      </c>
      <c r="G8" s="34"/>
      <c r="H8" s="34">
        <v>1.9999999552965001E-2</v>
      </c>
      <c r="I8" s="34"/>
      <c r="J8" s="34">
        <v>-21999.98</v>
      </c>
      <c r="K8" s="34"/>
      <c r="L8" s="34">
        <v>1.9999997690321E-2</v>
      </c>
      <c r="M8" s="34"/>
      <c r="N8" s="34">
        <v>0</v>
      </c>
      <c r="O8" s="34"/>
      <c r="P8" s="34">
        <v>1.9999995827675001E-2</v>
      </c>
      <c r="Q8" s="34"/>
      <c r="R8" s="34">
        <v>1.9999988377094002E-2</v>
      </c>
      <c r="S8" s="34"/>
      <c r="T8" s="34">
        <v>0.02</v>
      </c>
      <c r="U8" s="34"/>
      <c r="V8" s="34">
        <v>0.02</v>
      </c>
    </row>
    <row r="9" spans="1:22" ht="12.75" customHeight="1" x14ac:dyDescent="0.2">
      <c r="A9" t="s">
        <v>88</v>
      </c>
      <c r="B9" s="34">
        <v>0</v>
      </c>
      <c r="C9" s="34"/>
      <c r="D9" s="34">
        <v>0</v>
      </c>
      <c r="E9" s="34"/>
      <c r="F9" s="34">
        <v>0</v>
      </c>
      <c r="G9" s="34"/>
      <c r="H9" s="34">
        <v>0</v>
      </c>
      <c r="I9" s="34"/>
      <c r="J9" s="34">
        <v>0</v>
      </c>
      <c r="K9" s="34"/>
      <c r="L9" s="34">
        <v>0</v>
      </c>
      <c r="M9" s="34"/>
      <c r="N9" s="34">
        <v>0</v>
      </c>
      <c r="O9" s="34"/>
      <c r="P9" s="34">
        <v>0</v>
      </c>
      <c r="Q9" s="34"/>
      <c r="R9" s="34">
        <v>0</v>
      </c>
      <c r="S9" s="34"/>
      <c r="T9" s="34">
        <v>0</v>
      </c>
      <c r="U9" s="34"/>
      <c r="V9" s="34">
        <v>0</v>
      </c>
    </row>
    <row r="10" spans="1:22" ht="12.75" customHeight="1" x14ac:dyDescent="0.2">
      <c r="A10" t="s">
        <v>34</v>
      </c>
      <c r="B10" s="34">
        <v>8890715.5700000003</v>
      </c>
      <c r="C10" s="34"/>
      <c r="D10" s="34">
        <v>11089885.779999999</v>
      </c>
      <c r="E10" s="34"/>
      <c r="F10" s="34">
        <v>7732174</v>
      </c>
      <c r="G10" s="34"/>
      <c r="H10" s="34">
        <v>6845319.2100000009</v>
      </c>
      <c r="I10" s="34"/>
      <c r="J10" s="34">
        <v>8295852.9800000004</v>
      </c>
      <c r="K10" s="34"/>
      <c r="L10" s="34">
        <v>9537018.0499999989</v>
      </c>
      <c r="M10" s="34"/>
      <c r="N10" s="34">
        <v>8810179.4199999999</v>
      </c>
      <c r="O10" s="34"/>
      <c r="P10" s="34">
        <v>7018033</v>
      </c>
      <c r="Q10" s="34"/>
      <c r="R10" s="34">
        <v>8809248.5500000007</v>
      </c>
      <c r="S10" s="34"/>
      <c r="T10" s="34">
        <v>9590986.5800000001</v>
      </c>
      <c r="U10" s="34"/>
      <c r="V10" s="34">
        <v>9740823</v>
      </c>
    </row>
    <row r="11" spans="1:22" ht="12.75" customHeight="1" x14ac:dyDescent="0.2">
      <c r="A11" t="s">
        <v>35</v>
      </c>
      <c r="B11" s="34">
        <v>37152199.57</v>
      </c>
      <c r="C11" s="34"/>
      <c r="D11" s="34">
        <v>61426433.239999995</v>
      </c>
      <c r="E11" s="34"/>
      <c r="F11" s="34">
        <v>41704523</v>
      </c>
      <c r="G11" s="34"/>
      <c r="H11" s="34">
        <v>51476793.109999985</v>
      </c>
      <c r="I11" s="34"/>
      <c r="J11" s="34">
        <v>44166317.150000006</v>
      </c>
      <c r="K11" s="34"/>
      <c r="L11" s="34">
        <v>49837914.629999988</v>
      </c>
      <c r="M11" s="34"/>
      <c r="N11" s="34">
        <v>52198870.420000002</v>
      </c>
      <c r="O11" s="34"/>
      <c r="P11" s="34">
        <v>58167567.749999993</v>
      </c>
      <c r="Q11" s="34"/>
      <c r="R11" s="34">
        <v>61142426.325624034</v>
      </c>
      <c r="S11" s="34"/>
      <c r="T11" s="34">
        <v>65424899.660000004</v>
      </c>
      <c r="U11" s="34"/>
      <c r="V11" s="34">
        <v>66665839.68</v>
      </c>
    </row>
    <row r="12" spans="1:22" ht="12.75" customHeight="1" x14ac:dyDescent="0.2">
      <c r="A12" t="s">
        <v>36</v>
      </c>
      <c r="B12" s="34">
        <v>0</v>
      </c>
      <c r="C12" s="34"/>
      <c r="D12" s="34">
        <v>0</v>
      </c>
      <c r="E12" s="34"/>
      <c r="F12" s="34">
        <v>0</v>
      </c>
      <c r="G12" s="34"/>
      <c r="H12" s="34">
        <v>0</v>
      </c>
      <c r="I12" s="34"/>
      <c r="J12" s="34">
        <v>0</v>
      </c>
      <c r="K12" s="34"/>
      <c r="L12" s="34">
        <v>0</v>
      </c>
      <c r="M12" s="34"/>
      <c r="N12" s="34">
        <v>0</v>
      </c>
      <c r="O12" s="34"/>
      <c r="P12" s="34">
        <v>0</v>
      </c>
      <c r="Q12" s="34"/>
      <c r="R12" s="34">
        <v>0</v>
      </c>
      <c r="S12" s="34"/>
      <c r="T12" s="34">
        <v>0</v>
      </c>
      <c r="U12" s="34"/>
      <c r="V12" s="34">
        <v>0</v>
      </c>
    </row>
    <row r="13" spans="1:22" ht="12.75" customHeight="1" x14ac:dyDescent="0.2">
      <c r="A13" t="s">
        <v>37</v>
      </c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</row>
    <row r="14" spans="1:22" ht="12.75" customHeight="1" x14ac:dyDescent="0.2">
      <c r="A14" t="s">
        <v>38</v>
      </c>
      <c r="B14" s="34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</row>
    <row r="15" spans="1:22" ht="12.75" customHeight="1" x14ac:dyDescent="0.2">
      <c r="A15" s="9" t="s">
        <v>105</v>
      </c>
      <c r="B15" s="34">
        <v>40792274.270000003</v>
      </c>
      <c r="C15" s="34"/>
      <c r="D15" s="34">
        <v>54166215.490000002</v>
      </c>
      <c r="E15" s="34"/>
      <c r="F15" s="34">
        <v>56667435</v>
      </c>
      <c r="G15" s="34"/>
      <c r="H15" s="34">
        <v>65611527.400000006</v>
      </c>
      <c r="I15" s="34"/>
      <c r="J15" s="34">
        <v>65577154.899999999</v>
      </c>
      <c r="K15" s="34"/>
      <c r="L15" s="34">
        <v>43907045.550000004</v>
      </c>
      <c r="M15" s="34"/>
      <c r="N15" s="34">
        <v>56519937.490000002</v>
      </c>
      <c r="O15" s="34"/>
      <c r="P15" s="34">
        <v>31895586</v>
      </c>
      <c r="Q15" s="34"/>
      <c r="R15" s="34">
        <v>22114248.415236</v>
      </c>
      <c r="S15" s="34"/>
      <c r="T15" s="34">
        <v>32227498.859999999</v>
      </c>
      <c r="U15" s="34"/>
      <c r="V15" s="34">
        <v>32227498.859999999</v>
      </c>
    </row>
    <row r="16" spans="1:22" ht="12.75" customHeight="1" x14ac:dyDescent="0.2">
      <c r="A16" t="s">
        <v>39</v>
      </c>
      <c r="B16" s="34">
        <v>9000000</v>
      </c>
      <c r="C16" s="34"/>
      <c r="D16" s="34">
        <v>7966643.4699999997</v>
      </c>
      <c r="E16" s="34"/>
      <c r="F16" s="34">
        <v>0</v>
      </c>
      <c r="G16" s="34"/>
      <c r="H16" s="34">
        <v>0</v>
      </c>
      <c r="I16" s="34"/>
      <c r="J16" s="34">
        <v>0</v>
      </c>
      <c r="K16" s="34"/>
      <c r="L16" s="34">
        <v>0</v>
      </c>
      <c r="M16" s="34"/>
      <c r="N16" s="34">
        <v>0</v>
      </c>
      <c r="O16" s="34"/>
      <c r="P16" s="34">
        <v>0</v>
      </c>
      <c r="Q16" s="34"/>
      <c r="R16" s="34">
        <v>0</v>
      </c>
      <c r="S16" s="34"/>
      <c r="T16" s="34">
        <v>0</v>
      </c>
      <c r="U16" s="34"/>
      <c r="V16" s="34">
        <v>0</v>
      </c>
    </row>
    <row r="17" spans="1:22" ht="12.75" customHeight="1" x14ac:dyDescent="0.2">
      <c r="A17" t="s">
        <v>40</v>
      </c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</row>
    <row r="18" spans="1:22" ht="12.75" customHeight="1" x14ac:dyDescent="0.2">
      <c r="A18" s="9" t="s">
        <v>106</v>
      </c>
      <c r="B18" s="34">
        <v>0</v>
      </c>
      <c r="C18" s="34"/>
      <c r="D18" s="34">
        <v>0</v>
      </c>
      <c r="E18" s="34"/>
      <c r="F18" s="34">
        <v>0</v>
      </c>
      <c r="G18" s="34"/>
      <c r="H18" s="34">
        <v>8911669.3600000013</v>
      </c>
      <c r="I18" s="34"/>
      <c r="J18" s="34">
        <v>9507151.2400000002</v>
      </c>
      <c r="K18" s="34"/>
      <c r="L18" s="34">
        <v>7204805.9799999995</v>
      </c>
      <c r="M18" s="34"/>
      <c r="N18" s="34">
        <v>8158998.3200000003</v>
      </c>
      <c r="O18" s="34"/>
      <c r="P18" s="34">
        <v>7771116.4699999979</v>
      </c>
      <c r="Q18" s="34"/>
      <c r="R18" s="34">
        <v>10975283</v>
      </c>
      <c r="S18" s="34"/>
      <c r="T18" s="34">
        <v>11759782.9</v>
      </c>
      <c r="U18" s="34"/>
      <c r="V18" s="34">
        <v>11759783</v>
      </c>
    </row>
    <row r="19" spans="1:22" ht="12.75" customHeight="1" x14ac:dyDescent="0.2">
      <c r="A19" t="s">
        <v>41</v>
      </c>
      <c r="B19" s="34">
        <v>49792274.270000003</v>
      </c>
      <c r="C19" s="34"/>
      <c r="D19" s="34">
        <v>62132858.960000001</v>
      </c>
      <c r="E19" s="34"/>
      <c r="F19" s="34">
        <v>56667435</v>
      </c>
      <c r="G19" s="34"/>
      <c r="H19" s="34">
        <v>74523196.760000005</v>
      </c>
      <c r="I19" s="34"/>
      <c r="J19" s="34">
        <v>75084306.140000001</v>
      </c>
      <c r="K19" s="34"/>
      <c r="L19" s="34">
        <v>51111851.530000001</v>
      </c>
      <c r="M19" s="34"/>
      <c r="N19" s="34">
        <v>64678935.810000002</v>
      </c>
      <c r="O19" s="34"/>
      <c r="P19" s="34">
        <v>39666702.469999999</v>
      </c>
      <c r="Q19" s="34"/>
      <c r="R19" s="34">
        <v>33089531.415236</v>
      </c>
      <c r="S19" s="34"/>
      <c r="T19" s="34">
        <v>43987281.759999998</v>
      </c>
      <c r="U19" s="34"/>
      <c r="V19" s="34">
        <v>43987281.859999999</v>
      </c>
    </row>
    <row r="20" spans="1:22" ht="12.75" customHeight="1" x14ac:dyDescent="0.2">
      <c r="A20" t="s">
        <v>42</v>
      </c>
      <c r="B20" s="34"/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</row>
    <row r="21" spans="1:22" ht="12.75" customHeight="1" x14ac:dyDescent="0.2">
      <c r="A21" t="s">
        <v>43</v>
      </c>
      <c r="B21" s="34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</row>
    <row r="22" spans="1:22" ht="12.75" customHeight="1" x14ac:dyDescent="0.2">
      <c r="A22" t="s">
        <v>44</v>
      </c>
      <c r="B22" s="34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</row>
    <row r="23" spans="1:22" ht="12.75" customHeight="1" x14ac:dyDescent="0.2">
      <c r="A23" t="s">
        <v>45</v>
      </c>
      <c r="B23" s="34">
        <v>131867029.38</v>
      </c>
      <c r="C23" s="34"/>
      <c r="D23" s="34">
        <v>122448323</v>
      </c>
      <c r="E23" s="34"/>
      <c r="F23" s="34">
        <v>78646042</v>
      </c>
      <c r="G23" s="34"/>
      <c r="H23" s="34">
        <v>124863421.29000001</v>
      </c>
      <c r="I23" s="34"/>
      <c r="J23" s="34">
        <v>142647011.40000001</v>
      </c>
      <c r="K23" s="34"/>
      <c r="L23" s="34">
        <v>127840922.33000001</v>
      </c>
      <c r="M23" s="34"/>
      <c r="N23" s="34">
        <v>128919742.40000001</v>
      </c>
      <c r="O23" s="34"/>
      <c r="P23" s="34">
        <v>128624405.55</v>
      </c>
      <c r="Q23" s="34"/>
      <c r="R23" s="34">
        <v>134957023.49946001</v>
      </c>
      <c r="S23" s="34"/>
      <c r="T23" s="34">
        <v>132694110.72</v>
      </c>
      <c r="U23" s="34"/>
      <c r="V23" s="34">
        <v>134783475.25</v>
      </c>
    </row>
    <row r="24" spans="1:22" ht="12.75" customHeight="1" x14ac:dyDescent="0.2">
      <c r="A24" t="s">
        <v>46</v>
      </c>
      <c r="B24" s="34">
        <v>2869302.62</v>
      </c>
      <c r="C24" s="34"/>
      <c r="D24" s="34">
        <v>6539558</v>
      </c>
      <c r="E24" s="34"/>
      <c r="F24" s="34">
        <v>0</v>
      </c>
      <c r="G24" s="34"/>
      <c r="H24" s="34">
        <v>3363102.310000001</v>
      </c>
      <c r="I24" s="34"/>
      <c r="J24" s="34">
        <v>360909.71</v>
      </c>
      <c r="K24" s="34"/>
      <c r="L24" s="34">
        <v>2690489.45</v>
      </c>
      <c r="M24" s="34"/>
      <c r="N24" s="34">
        <v>2167271.91</v>
      </c>
      <c r="O24" s="34"/>
      <c r="P24" s="34">
        <v>2855930.45</v>
      </c>
      <c r="Q24" s="34"/>
      <c r="R24" s="34">
        <v>3008431.6522777402</v>
      </c>
      <c r="S24" s="34"/>
      <c r="T24" s="34">
        <v>2977316.32</v>
      </c>
      <c r="U24" s="34"/>
      <c r="V24" s="34">
        <v>3149845.98</v>
      </c>
    </row>
    <row r="25" spans="1:22" ht="12.75" customHeight="1" x14ac:dyDescent="0.2">
      <c r="A25" t="s">
        <v>47</v>
      </c>
      <c r="B25" s="34">
        <v>66723492.939999998</v>
      </c>
      <c r="C25" s="34"/>
      <c r="D25" s="34">
        <v>52519493</v>
      </c>
      <c r="E25" s="34"/>
      <c r="F25" s="34">
        <v>0</v>
      </c>
      <c r="G25" s="34"/>
      <c r="H25" s="34">
        <v>51080615.209999993</v>
      </c>
      <c r="I25" s="34"/>
      <c r="J25" s="34">
        <v>56550129.07</v>
      </c>
      <c r="K25" s="34"/>
      <c r="L25" s="34">
        <v>51285823.469999999</v>
      </c>
      <c r="M25" s="34"/>
      <c r="N25" s="34">
        <v>56512614.289999999</v>
      </c>
      <c r="O25" s="34"/>
      <c r="P25" s="34">
        <v>52920084.469999999</v>
      </c>
      <c r="Q25" s="34"/>
      <c r="R25" s="34">
        <v>54487066.065404989</v>
      </c>
      <c r="S25" s="34"/>
      <c r="T25" s="34">
        <v>56416760.439999998</v>
      </c>
      <c r="U25" s="34"/>
      <c r="V25" s="34">
        <v>65286001.509999998</v>
      </c>
    </row>
    <row r="26" spans="1:22" ht="12.75" customHeight="1" x14ac:dyDescent="0.2">
      <c r="A26" t="s">
        <v>48</v>
      </c>
      <c r="B26" s="34">
        <v>0</v>
      </c>
      <c r="C26" s="34"/>
      <c r="D26" s="34">
        <v>0</v>
      </c>
      <c r="E26" s="34"/>
      <c r="F26" s="34">
        <v>0</v>
      </c>
      <c r="G26" s="34"/>
      <c r="H26" s="34">
        <v>0</v>
      </c>
      <c r="I26" s="34"/>
      <c r="J26" s="34">
        <v>0</v>
      </c>
      <c r="K26" s="34"/>
      <c r="L26" s="34">
        <v>0</v>
      </c>
      <c r="M26" s="34"/>
      <c r="N26" s="34">
        <v>0</v>
      </c>
      <c r="O26" s="34"/>
      <c r="P26" s="34">
        <v>0</v>
      </c>
      <c r="Q26" s="34"/>
      <c r="R26" s="34">
        <v>0</v>
      </c>
      <c r="S26" s="34"/>
      <c r="T26" s="34">
        <v>0</v>
      </c>
      <c r="U26" s="34"/>
      <c r="V26" s="34">
        <v>0</v>
      </c>
    </row>
    <row r="27" spans="1:22" ht="12.75" customHeight="1" x14ac:dyDescent="0.2">
      <c r="A27" t="s">
        <v>49</v>
      </c>
      <c r="B27" s="34">
        <v>201459824.94</v>
      </c>
      <c r="C27" s="34"/>
      <c r="D27" s="34">
        <v>181507374</v>
      </c>
      <c r="E27" s="34"/>
      <c r="F27" s="34">
        <v>78646042</v>
      </c>
      <c r="G27" s="34"/>
      <c r="H27" s="34">
        <v>179307138.81</v>
      </c>
      <c r="I27" s="34"/>
      <c r="J27" s="34">
        <v>199558050.18000001</v>
      </c>
      <c r="K27" s="34"/>
      <c r="L27" s="34">
        <v>181817235.25</v>
      </c>
      <c r="M27" s="34"/>
      <c r="N27" s="34">
        <v>187599628.59999999</v>
      </c>
      <c r="O27" s="34"/>
      <c r="P27" s="34">
        <v>184400420.47</v>
      </c>
      <c r="Q27" s="34"/>
      <c r="R27" s="34">
        <v>192452521.21714273</v>
      </c>
      <c r="S27" s="34"/>
      <c r="T27" s="34">
        <v>192088187.47999999</v>
      </c>
      <c r="U27" s="34"/>
      <c r="V27" s="34">
        <v>203219322.73999998</v>
      </c>
    </row>
    <row r="28" spans="1:22" ht="12.75" customHeight="1" x14ac:dyDescent="0.2">
      <c r="A28" t="s">
        <v>50</v>
      </c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</row>
    <row r="29" spans="1:22" ht="12.75" customHeight="1" x14ac:dyDescent="0.2">
      <c r="A29" t="s">
        <v>51</v>
      </c>
      <c r="B29" s="34">
        <v>-75888910.099999994</v>
      </c>
      <c r="C29" s="34"/>
      <c r="D29" s="34">
        <v>-74512573</v>
      </c>
      <c r="E29" s="34"/>
      <c r="F29" s="34">
        <v>0</v>
      </c>
      <c r="G29" s="34"/>
      <c r="H29" s="34">
        <v>-77447877.329999998</v>
      </c>
      <c r="I29" s="34"/>
      <c r="J29" s="34">
        <v>-85090370.180000007</v>
      </c>
      <c r="K29" s="34"/>
      <c r="L29" s="34">
        <v>-82177939.079999998</v>
      </c>
      <c r="M29" s="34"/>
      <c r="N29" s="34">
        <v>-87754711.650000006</v>
      </c>
      <c r="O29" s="34"/>
      <c r="P29" s="34">
        <v>-86773806.920000032</v>
      </c>
      <c r="Q29" s="34"/>
      <c r="R29" s="34">
        <v>-91536064.491328999</v>
      </c>
      <c r="S29" s="34"/>
      <c r="T29" s="34">
        <v>-91214909.760000005</v>
      </c>
      <c r="U29" s="34"/>
      <c r="V29" s="34">
        <v>-95866682.370000005</v>
      </c>
    </row>
    <row r="30" spans="1:22" ht="12.75" customHeight="1" x14ac:dyDescent="0.2">
      <c r="A30" t="s">
        <v>52</v>
      </c>
      <c r="B30" s="34">
        <v>0</v>
      </c>
      <c r="C30" s="34"/>
      <c r="D30" s="34">
        <v>0</v>
      </c>
      <c r="E30" s="34"/>
      <c r="F30" s="34">
        <v>0</v>
      </c>
      <c r="G30" s="34"/>
      <c r="H30" s="34">
        <v>0</v>
      </c>
      <c r="I30" s="34"/>
      <c r="J30" s="34">
        <v>0</v>
      </c>
      <c r="K30" s="34"/>
      <c r="L30" s="34">
        <v>0</v>
      </c>
      <c r="M30" s="34"/>
      <c r="N30" s="34">
        <v>0</v>
      </c>
      <c r="O30" s="34"/>
      <c r="P30" s="34">
        <v>0</v>
      </c>
      <c r="Q30" s="34"/>
      <c r="R30" s="34">
        <v>0</v>
      </c>
      <c r="S30" s="34"/>
      <c r="T30" s="34">
        <v>0</v>
      </c>
      <c r="U30" s="34"/>
      <c r="V30" s="34">
        <v>0</v>
      </c>
    </row>
    <row r="31" spans="1:22" ht="12.75" customHeight="1" x14ac:dyDescent="0.2">
      <c r="A31" t="s">
        <v>53</v>
      </c>
      <c r="B31" s="34">
        <v>-49784995.969999999</v>
      </c>
      <c r="C31" s="34"/>
      <c r="D31" s="34">
        <v>-38895366</v>
      </c>
      <c r="E31" s="34"/>
      <c r="F31" s="34">
        <v>0</v>
      </c>
      <c r="G31" s="34"/>
      <c r="H31" s="34">
        <v>-38068946.149999999</v>
      </c>
      <c r="I31" s="34"/>
      <c r="J31" s="34">
        <v>-44240508.780000001</v>
      </c>
      <c r="K31" s="34"/>
      <c r="L31" s="34">
        <v>-38591067.350000001</v>
      </c>
      <c r="M31" s="34"/>
      <c r="N31" s="34">
        <v>-43268119.659999996</v>
      </c>
      <c r="O31" s="34"/>
      <c r="P31" s="34">
        <v>-40879613.059999995</v>
      </c>
      <c r="Q31" s="34"/>
      <c r="R31" s="34">
        <v>-43085328.825813897</v>
      </c>
      <c r="S31" s="34"/>
      <c r="T31" s="34">
        <v>-43045412.049999997</v>
      </c>
      <c r="U31" s="34"/>
      <c r="V31" s="34">
        <v>-45240639.439999998</v>
      </c>
    </row>
    <row r="32" spans="1:22" ht="12.75" customHeight="1" x14ac:dyDescent="0.2">
      <c r="A32" t="s">
        <v>54</v>
      </c>
      <c r="B32" s="34">
        <v>-125673906.06999999</v>
      </c>
      <c r="C32" s="34"/>
      <c r="D32" s="34">
        <v>-113407939</v>
      </c>
      <c r="E32" s="34"/>
      <c r="F32" s="34">
        <v>0</v>
      </c>
      <c r="G32" s="34"/>
      <c r="H32" s="34">
        <v>-115516823.47999999</v>
      </c>
      <c r="I32" s="34"/>
      <c r="J32" s="34">
        <v>-129330878.96000001</v>
      </c>
      <c r="K32" s="34"/>
      <c r="L32" s="34">
        <v>-120769006.43000001</v>
      </c>
      <c r="M32" s="34"/>
      <c r="N32" s="34">
        <v>-131022831.31</v>
      </c>
      <c r="O32" s="34"/>
      <c r="P32" s="34">
        <v>-127653419.98000002</v>
      </c>
      <c r="Q32" s="34"/>
      <c r="R32" s="34">
        <v>-134621393.3171429</v>
      </c>
      <c r="S32" s="34"/>
      <c r="T32" s="34">
        <v>-134260321.81</v>
      </c>
      <c r="U32" s="34"/>
      <c r="V32" s="34">
        <v>-141107321.81</v>
      </c>
    </row>
    <row r="33" spans="1:22" ht="12.75" customHeight="1" x14ac:dyDescent="0.2">
      <c r="A33" t="s">
        <v>55</v>
      </c>
      <c r="B33" s="34">
        <v>75785918.870000005</v>
      </c>
      <c r="C33" s="34"/>
      <c r="D33" s="34">
        <v>68099435</v>
      </c>
      <c r="E33" s="34"/>
      <c r="F33" s="34">
        <v>78646042</v>
      </c>
      <c r="G33" s="34"/>
      <c r="H33" s="34">
        <v>63790315.330000006</v>
      </c>
      <c r="I33" s="34"/>
      <c r="J33" s="34">
        <v>70227171.219999999</v>
      </c>
      <c r="K33" s="34"/>
      <c r="L33" s="34">
        <v>61048228.82</v>
      </c>
      <c r="M33" s="34"/>
      <c r="N33" s="34">
        <v>56576797.289999992</v>
      </c>
      <c r="O33" s="34"/>
      <c r="P33" s="34">
        <v>56747000.489999972</v>
      </c>
      <c r="Q33" s="34"/>
      <c r="R33" s="34">
        <v>57831127.899999835</v>
      </c>
      <c r="S33" s="34"/>
      <c r="T33" s="34">
        <v>57827865.669999987</v>
      </c>
      <c r="U33" s="34"/>
      <c r="V33" s="34">
        <v>62112000.929999977</v>
      </c>
    </row>
    <row r="34" spans="1:22" ht="12.75" customHeight="1" x14ac:dyDescent="0.2">
      <c r="A34" t="s">
        <v>56</v>
      </c>
      <c r="B34" s="34">
        <v>75785918.870000005</v>
      </c>
      <c r="C34" s="34"/>
      <c r="D34" s="34">
        <v>68099435</v>
      </c>
      <c r="E34" s="34"/>
      <c r="F34" s="34">
        <v>78646042</v>
      </c>
      <c r="G34" s="34"/>
      <c r="H34" s="34">
        <v>63790315.330000006</v>
      </c>
      <c r="I34" s="34"/>
      <c r="J34" s="34">
        <v>70227171.219999999</v>
      </c>
      <c r="K34" s="34"/>
      <c r="L34" s="34">
        <v>61048228.82</v>
      </c>
      <c r="M34" s="34"/>
      <c r="N34" s="34">
        <v>56576797.289999992</v>
      </c>
      <c r="O34" s="34"/>
      <c r="P34" s="34">
        <v>56747000.489999972</v>
      </c>
      <c r="Q34" s="34"/>
      <c r="R34" s="34">
        <v>57831127.899999835</v>
      </c>
      <c r="S34" s="34"/>
      <c r="T34" s="34">
        <v>57827865.669999987</v>
      </c>
      <c r="U34" s="34"/>
      <c r="V34" s="34">
        <v>62112000.929999977</v>
      </c>
    </row>
    <row r="35" spans="1:22" ht="12.75" customHeight="1" x14ac:dyDescent="0.2">
      <c r="A35" t="s">
        <v>57</v>
      </c>
      <c r="B35" s="34">
        <v>969734</v>
      </c>
      <c r="C35" s="34"/>
      <c r="D35" s="34">
        <v>10442199</v>
      </c>
      <c r="E35" s="34"/>
      <c r="F35" s="34">
        <v>8558344</v>
      </c>
      <c r="G35" s="34"/>
      <c r="H35" s="34">
        <v>10368325.630000003</v>
      </c>
      <c r="I35" s="34"/>
      <c r="J35" s="34">
        <v>9260945.9800000004</v>
      </c>
      <c r="K35" s="34"/>
      <c r="L35" s="34">
        <v>11788086.210000001</v>
      </c>
      <c r="M35" s="34"/>
      <c r="N35" s="34">
        <v>12662098.289999999</v>
      </c>
      <c r="O35" s="34"/>
      <c r="P35" s="34">
        <v>8362471.3200000022</v>
      </c>
      <c r="Q35" s="34"/>
      <c r="R35" s="34">
        <v>10159368.889999999</v>
      </c>
      <c r="S35" s="34"/>
      <c r="T35" s="34">
        <v>8882328.7799999993</v>
      </c>
      <c r="U35" s="34"/>
      <c r="V35" s="34">
        <v>8882329</v>
      </c>
    </row>
    <row r="36" spans="1:22" ht="12.75" customHeight="1" x14ac:dyDescent="0.2">
      <c r="A36" t="s">
        <v>58</v>
      </c>
      <c r="B36" s="34">
        <v>163700126.70999998</v>
      </c>
      <c r="C36" s="34"/>
      <c r="D36" s="34">
        <v>202100926.19999999</v>
      </c>
      <c r="E36" s="34"/>
      <c r="F36" s="34">
        <v>185576344</v>
      </c>
      <c r="G36" s="34"/>
      <c r="H36" s="34">
        <v>200158630.83000001</v>
      </c>
      <c r="I36" s="34"/>
      <c r="J36" s="34">
        <v>198738740.49000001</v>
      </c>
      <c r="K36" s="34"/>
      <c r="L36" s="34">
        <v>173786081.19</v>
      </c>
      <c r="M36" s="34"/>
      <c r="N36" s="34">
        <v>186116701.80999997</v>
      </c>
      <c r="O36" s="34"/>
      <c r="P36" s="34">
        <v>162943742.02999991</v>
      </c>
      <c r="Q36" s="34"/>
      <c r="R36" s="34">
        <v>162222454.53085983</v>
      </c>
      <c r="S36" s="34"/>
      <c r="T36" s="34">
        <v>176122375.86999997</v>
      </c>
      <c r="U36" s="34"/>
      <c r="V36" s="34">
        <v>181647451.46999997</v>
      </c>
    </row>
    <row r="37" spans="1:22" ht="12.75" customHeight="1" x14ac:dyDescent="0.2">
      <c r="A37" t="s">
        <v>59</v>
      </c>
      <c r="B37" s="34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</row>
    <row r="38" spans="1:22" ht="12.75" customHeight="1" x14ac:dyDescent="0.2">
      <c r="A38" t="s">
        <v>60</v>
      </c>
      <c r="B38" s="34"/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4"/>
    </row>
    <row r="39" spans="1:22" ht="12.75" customHeight="1" x14ac:dyDescent="0.2">
      <c r="A39" t="s">
        <v>61</v>
      </c>
      <c r="B39" s="34"/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34"/>
    </row>
    <row r="40" spans="1:22" ht="12.75" customHeight="1" x14ac:dyDescent="0.2">
      <c r="A40" t="s">
        <v>62</v>
      </c>
      <c r="B40" s="34">
        <v>4662379.67</v>
      </c>
      <c r="C40" s="34"/>
      <c r="D40" s="34">
        <v>3732156.98</v>
      </c>
      <c r="E40" s="34"/>
      <c r="F40" s="34">
        <v>3673750</v>
      </c>
      <c r="G40" s="34"/>
      <c r="H40" s="34">
        <v>7086532.1099999994</v>
      </c>
      <c r="I40" s="34"/>
      <c r="J40" s="34">
        <v>2723153.29</v>
      </c>
      <c r="K40" s="34"/>
      <c r="L40" s="34">
        <v>5779880.4100000011</v>
      </c>
      <c r="M40" s="34"/>
      <c r="N40" s="34">
        <v>11745828.890000001</v>
      </c>
      <c r="O40" s="34"/>
      <c r="P40" s="34">
        <v>5757680.7000000011</v>
      </c>
      <c r="Q40" s="34"/>
      <c r="R40" s="34">
        <v>9829216.8716732804</v>
      </c>
      <c r="S40" s="34"/>
      <c r="T40" s="34">
        <v>10231968.390000001</v>
      </c>
      <c r="U40" s="34"/>
      <c r="V40" s="34">
        <v>10903158.35</v>
      </c>
    </row>
    <row r="41" spans="1:22" ht="12.75" customHeight="1" x14ac:dyDescent="0.2">
      <c r="A41" t="s">
        <v>89</v>
      </c>
      <c r="B41" s="34">
        <v>0</v>
      </c>
      <c r="C41" s="34"/>
      <c r="D41" s="34">
        <v>9611433</v>
      </c>
      <c r="E41" s="34"/>
      <c r="F41" s="34">
        <v>3500000</v>
      </c>
      <c r="G41" s="34"/>
      <c r="H41" s="34">
        <v>6464782.25</v>
      </c>
      <c r="I41" s="34"/>
      <c r="J41" s="34">
        <v>0</v>
      </c>
      <c r="K41" s="34"/>
      <c r="L41" s="34">
        <v>2.3283100000000002E-10</v>
      </c>
      <c r="M41" s="34"/>
      <c r="N41" s="34">
        <v>0</v>
      </c>
      <c r="O41" s="34"/>
      <c r="P41" s="34">
        <v>0</v>
      </c>
      <c r="Q41" s="34"/>
      <c r="R41" s="34">
        <v>0</v>
      </c>
      <c r="S41" s="34"/>
      <c r="T41" s="34">
        <v>0</v>
      </c>
      <c r="U41" s="34"/>
      <c r="V41" s="34">
        <v>0</v>
      </c>
    </row>
    <row r="42" spans="1:22" ht="12.75" customHeight="1" x14ac:dyDescent="0.2">
      <c r="A42" t="s">
        <v>63</v>
      </c>
      <c r="B42" s="34">
        <v>22630994.5</v>
      </c>
      <c r="C42" s="34"/>
      <c r="D42" s="34">
        <v>19482958</v>
      </c>
      <c r="E42" s="34"/>
      <c r="F42" s="34">
        <v>12777608</v>
      </c>
      <c r="G42" s="34"/>
      <c r="H42" s="34">
        <v>20750816.290000003</v>
      </c>
      <c r="I42" s="34"/>
      <c r="J42" s="34">
        <v>20412972.719999999</v>
      </c>
      <c r="K42" s="34"/>
      <c r="L42" s="34">
        <v>19697486.259999998</v>
      </c>
      <c r="M42" s="34"/>
      <c r="N42" s="34">
        <v>19406485.690000001</v>
      </c>
      <c r="O42" s="34"/>
      <c r="P42" s="34">
        <v>18203206.329999998</v>
      </c>
      <c r="Q42" s="34"/>
      <c r="R42" s="34">
        <v>19450336.074999999</v>
      </c>
      <c r="S42" s="34"/>
      <c r="T42" s="34">
        <v>17826916.359999999</v>
      </c>
      <c r="U42" s="34"/>
      <c r="V42" s="34">
        <v>18774434</v>
      </c>
    </row>
    <row r="43" spans="1:22" ht="12.75" customHeight="1" x14ac:dyDescent="0.2">
      <c r="A43" t="s">
        <v>64</v>
      </c>
      <c r="B43" s="34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34"/>
    </row>
    <row r="44" spans="1:22" ht="12.75" customHeight="1" x14ac:dyDescent="0.2">
      <c r="A44" t="s">
        <v>91</v>
      </c>
      <c r="B44" s="34">
        <v>3460712.91</v>
      </c>
      <c r="C44" s="34"/>
      <c r="D44" s="34">
        <v>3748886</v>
      </c>
      <c r="E44" s="34"/>
      <c r="F44" s="34">
        <v>0</v>
      </c>
      <c r="G44" s="34"/>
      <c r="H44" s="34">
        <v>1665232.29</v>
      </c>
      <c r="I44" s="34"/>
      <c r="J44" s="34">
        <v>1506232.85</v>
      </c>
      <c r="K44" s="34"/>
      <c r="L44" s="34">
        <v>354.21000000000004</v>
      </c>
      <c r="M44" s="34"/>
      <c r="N44" s="34">
        <v>2042159.06</v>
      </c>
      <c r="O44" s="34"/>
      <c r="P44" s="34">
        <v>1445951.21</v>
      </c>
      <c r="Q44" s="34"/>
      <c r="R44" s="34">
        <v>813704.5</v>
      </c>
      <c r="S44" s="34"/>
      <c r="T44" s="34">
        <v>1015457.5</v>
      </c>
      <c r="U44" s="34"/>
      <c r="V44" s="34">
        <v>1015457.5</v>
      </c>
    </row>
    <row r="45" spans="1:22" ht="12.75" customHeight="1" x14ac:dyDescent="0.2">
      <c r="A45" t="s">
        <v>92</v>
      </c>
      <c r="B45" s="34">
        <v>0</v>
      </c>
      <c r="C45" s="34"/>
      <c r="D45" s="34">
        <v>8350760</v>
      </c>
      <c r="E45" s="34"/>
      <c r="F45" s="34">
        <v>2600000</v>
      </c>
      <c r="G45" s="34"/>
      <c r="H45" s="34">
        <v>2842526</v>
      </c>
      <c r="I45" s="34"/>
      <c r="J45" s="34">
        <v>5000000</v>
      </c>
      <c r="K45" s="34"/>
      <c r="L45" s="34">
        <v>2623045</v>
      </c>
      <c r="M45" s="34"/>
      <c r="N45" s="34">
        <v>3315067</v>
      </c>
      <c r="O45" s="34"/>
      <c r="P45" s="34">
        <v>940359.73999999987</v>
      </c>
      <c r="Q45" s="34"/>
      <c r="R45" s="34">
        <v>1999999.53</v>
      </c>
      <c r="S45" s="34"/>
      <c r="T45" s="34">
        <v>1752348.5</v>
      </c>
      <c r="U45" s="34"/>
      <c r="V45" s="34">
        <v>1752348.5</v>
      </c>
    </row>
    <row r="46" spans="1:22" ht="12.75" customHeight="1" x14ac:dyDescent="0.2">
      <c r="A46" t="s">
        <v>93</v>
      </c>
      <c r="B46" s="34">
        <v>3460712.91</v>
      </c>
      <c r="C46" s="34"/>
      <c r="D46" s="34">
        <v>12099646</v>
      </c>
      <c r="E46" s="34"/>
      <c r="F46" s="34">
        <v>2600000</v>
      </c>
      <c r="G46" s="34"/>
      <c r="H46" s="34">
        <v>4507758.29</v>
      </c>
      <c r="I46" s="34"/>
      <c r="J46" s="34">
        <v>6506232.8499999996</v>
      </c>
      <c r="K46" s="34"/>
      <c r="L46" s="34">
        <v>2623399.21</v>
      </c>
      <c r="M46" s="34"/>
      <c r="N46" s="34">
        <v>5357226.0600000005</v>
      </c>
      <c r="O46" s="34"/>
      <c r="P46" s="34">
        <v>2386310.9499999997</v>
      </c>
      <c r="Q46" s="34"/>
      <c r="R46" s="34">
        <v>2813704.0300000003</v>
      </c>
      <c r="S46" s="34"/>
      <c r="T46" s="34">
        <v>2767806</v>
      </c>
      <c r="U46" s="34"/>
      <c r="V46" s="34">
        <v>2767806</v>
      </c>
    </row>
    <row r="47" spans="1:22" ht="12.75" customHeight="1" x14ac:dyDescent="0.2">
      <c r="A47" t="s">
        <v>65</v>
      </c>
      <c r="B47" s="34">
        <v>4320171.6399999997</v>
      </c>
      <c r="C47" s="34"/>
      <c r="D47" s="34">
        <v>10519406</v>
      </c>
      <c r="E47" s="34"/>
      <c r="F47" s="34">
        <v>19554503</v>
      </c>
      <c r="G47" s="34"/>
      <c r="H47" s="34">
        <v>10073118.549999999</v>
      </c>
      <c r="I47" s="34"/>
      <c r="J47" s="34">
        <v>10319951.01</v>
      </c>
      <c r="K47" s="34"/>
      <c r="L47" s="34">
        <v>25200676</v>
      </c>
      <c r="M47" s="34"/>
      <c r="N47" s="34">
        <v>10604808.01</v>
      </c>
      <c r="O47" s="34"/>
      <c r="P47" s="34">
        <v>40733879.460000008</v>
      </c>
      <c r="Q47" s="34"/>
      <c r="R47" s="34">
        <v>32578688.109999999</v>
      </c>
      <c r="S47" s="34"/>
      <c r="T47" s="34">
        <v>43899276.649999999</v>
      </c>
      <c r="U47" s="34"/>
      <c r="V47" s="34">
        <v>44238255</v>
      </c>
    </row>
    <row r="48" spans="1:22" ht="12.75" customHeight="1" x14ac:dyDescent="0.2">
      <c r="A48" t="s">
        <v>66</v>
      </c>
      <c r="B48" s="34">
        <v>3383701</v>
      </c>
      <c r="C48" s="34"/>
      <c r="D48" s="34">
        <v>4832094.34</v>
      </c>
      <c r="E48" s="34"/>
      <c r="F48" s="34">
        <v>0</v>
      </c>
      <c r="G48" s="34"/>
      <c r="H48" s="34">
        <v>7282011.3900000006</v>
      </c>
      <c r="I48" s="34"/>
      <c r="J48" s="34">
        <v>4282021.3930000002</v>
      </c>
      <c r="K48" s="34"/>
      <c r="L48" s="34">
        <v>6532241.2999999998</v>
      </c>
      <c r="M48" s="34"/>
      <c r="N48" s="34">
        <v>8032241.2999999998</v>
      </c>
      <c r="O48" s="34"/>
      <c r="P48" s="34">
        <v>2676468.54</v>
      </c>
      <c r="Q48" s="34"/>
      <c r="R48" s="34">
        <v>1598872</v>
      </c>
      <c r="S48" s="34"/>
      <c r="T48" s="34">
        <v>2676468.5499999998</v>
      </c>
      <c r="U48" s="34"/>
      <c r="V48" s="34">
        <v>1618877</v>
      </c>
    </row>
    <row r="49" spans="1:22" ht="12.75" customHeight="1" x14ac:dyDescent="0.2">
      <c r="A49" t="s">
        <v>67</v>
      </c>
      <c r="B49" s="34">
        <v>38457959.719999999</v>
      </c>
      <c r="C49" s="34"/>
      <c r="D49" s="34">
        <v>60277694.320000008</v>
      </c>
      <c r="E49" s="34"/>
      <c r="F49" s="34">
        <v>42105861</v>
      </c>
      <c r="G49" s="34"/>
      <c r="H49" s="34">
        <v>56165018.880000003</v>
      </c>
      <c r="I49" s="34"/>
      <c r="J49" s="34">
        <v>44244331.262999997</v>
      </c>
      <c r="K49" s="34"/>
      <c r="L49" s="34">
        <v>59833683.179999992</v>
      </c>
      <c r="M49" s="34"/>
      <c r="N49" s="34">
        <v>55146589.949999996</v>
      </c>
      <c r="O49" s="34"/>
      <c r="P49" s="34">
        <v>69757545.980000019</v>
      </c>
      <c r="Q49" s="34"/>
      <c r="R49" s="34">
        <v>66270817.086673282</v>
      </c>
      <c r="S49" s="34"/>
      <c r="T49" s="34">
        <v>77402435.950000003</v>
      </c>
      <c r="U49" s="34"/>
      <c r="V49" s="34">
        <v>78302530.349999994</v>
      </c>
    </row>
    <row r="50" spans="1:22" ht="12.75" customHeight="1" x14ac:dyDescent="0.2">
      <c r="A50" t="s">
        <v>68</v>
      </c>
      <c r="B50" s="34"/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</row>
    <row r="51" spans="1:22" ht="12.75" customHeight="1" x14ac:dyDescent="0.2">
      <c r="A51" t="s">
        <v>90</v>
      </c>
      <c r="B51" s="34">
        <v>0</v>
      </c>
      <c r="C51" s="34"/>
      <c r="D51" s="34">
        <v>0</v>
      </c>
      <c r="E51" s="34"/>
      <c r="F51" s="34">
        <v>0</v>
      </c>
      <c r="G51" s="34"/>
      <c r="H51" s="34">
        <v>0</v>
      </c>
      <c r="I51" s="34"/>
      <c r="J51" s="34">
        <v>0</v>
      </c>
      <c r="K51" s="34"/>
      <c r="L51" s="34">
        <v>0</v>
      </c>
      <c r="M51" s="34"/>
      <c r="N51" s="34">
        <v>0</v>
      </c>
      <c r="O51" s="34"/>
      <c r="P51" s="34">
        <v>0</v>
      </c>
      <c r="Q51" s="34"/>
      <c r="R51" s="34">
        <v>0</v>
      </c>
      <c r="S51" s="34"/>
      <c r="T51" s="34">
        <v>0</v>
      </c>
      <c r="U51" s="34"/>
      <c r="V51" s="34">
        <v>0</v>
      </c>
    </row>
    <row r="52" spans="1:22" ht="12.75" customHeight="1" x14ac:dyDescent="0.2">
      <c r="A52" t="s">
        <v>69</v>
      </c>
      <c r="B52" s="34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34"/>
      <c r="P52" s="34"/>
      <c r="Q52" s="34"/>
      <c r="R52" s="34"/>
      <c r="S52" s="34"/>
      <c r="T52" s="34"/>
      <c r="U52" s="34"/>
      <c r="V52" s="34"/>
    </row>
    <row r="53" spans="1:22" ht="12.75" customHeight="1" x14ac:dyDescent="0.2">
      <c r="A53" t="s">
        <v>70</v>
      </c>
      <c r="B53" s="34">
        <v>6088325</v>
      </c>
      <c r="C53" s="34"/>
      <c r="D53" s="34">
        <v>19744553</v>
      </c>
      <c r="E53" s="34"/>
      <c r="F53" s="34">
        <v>15304206</v>
      </c>
      <c r="G53" s="34"/>
      <c r="H53" s="34">
        <v>15413751.229999997</v>
      </c>
      <c r="I53" s="34"/>
      <c r="J53" s="34">
        <v>11730264.67</v>
      </c>
      <c r="K53" s="34"/>
      <c r="L53" s="34">
        <v>11731518.76</v>
      </c>
      <c r="M53" s="34"/>
      <c r="N53" s="34">
        <v>11730264.67</v>
      </c>
      <c r="O53" s="34"/>
      <c r="P53" s="34">
        <v>9055051.0899999999</v>
      </c>
      <c r="Q53" s="34"/>
      <c r="R53" s="34">
        <v>7454924</v>
      </c>
      <c r="S53" s="34"/>
      <c r="T53" s="34">
        <v>7150538.75</v>
      </c>
      <c r="U53" s="34"/>
      <c r="V53" s="34">
        <v>5816047.1200000001</v>
      </c>
    </row>
    <row r="54" spans="1:22" ht="12.75" customHeight="1" x14ac:dyDescent="0.2">
      <c r="A54" t="s">
        <v>71</v>
      </c>
      <c r="B54" s="34">
        <v>0</v>
      </c>
      <c r="C54" s="34"/>
      <c r="D54" s="34">
        <v>0</v>
      </c>
      <c r="E54" s="34"/>
      <c r="F54" s="34">
        <v>0</v>
      </c>
      <c r="G54" s="34"/>
      <c r="H54" s="34">
        <v>0</v>
      </c>
      <c r="I54" s="34"/>
      <c r="J54" s="34">
        <v>0</v>
      </c>
      <c r="K54" s="34"/>
      <c r="L54" s="34">
        <v>0</v>
      </c>
      <c r="M54" s="34"/>
      <c r="N54" s="34">
        <v>0</v>
      </c>
      <c r="O54" s="34"/>
      <c r="P54" s="34">
        <v>0</v>
      </c>
      <c r="Q54" s="34"/>
      <c r="R54" s="34">
        <v>0</v>
      </c>
      <c r="S54" s="34"/>
      <c r="T54" s="34">
        <v>0</v>
      </c>
      <c r="U54" s="34"/>
      <c r="V54" s="34">
        <v>0</v>
      </c>
    </row>
    <row r="55" spans="1:22" ht="12.75" customHeight="1" x14ac:dyDescent="0.2">
      <c r="A55" t="s">
        <v>72</v>
      </c>
      <c r="B55" s="34">
        <v>0</v>
      </c>
      <c r="C55" s="34"/>
      <c r="D55" s="34">
        <v>0</v>
      </c>
      <c r="E55" s="34"/>
      <c r="F55" s="34">
        <v>0</v>
      </c>
      <c r="G55" s="34"/>
      <c r="H55" s="34">
        <v>0</v>
      </c>
      <c r="I55" s="34"/>
      <c r="J55" s="34">
        <v>0</v>
      </c>
      <c r="K55" s="34"/>
      <c r="L55" s="34">
        <v>0</v>
      </c>
      <c r="M55" s="34"/>
      <c r="N55" s="34">
        <v>0</v>
      </c>
      <c r="O55" s="34"/>
      <c r="P55" s="34">
        <v>0</v>
      </c>
      <c r="Q55" s="34"/>
      <c r="R55" s="34">
        <v>0</v>
      </c>
      <c r="S55" s="34"/>
      <c r="T55" s="34">
        <v>0</v>
      </c>
      <c r="U55" s="34"/>
      <c r="V55" s="34">
        <v>0</v>
      </c>
    </row>
    <row r="56" spans="1:22" ht="12.75" customHeight="1" x14ac:dyDescent="0.2">
      <c r="A56" t="s">
        <v>73</v>
      </c>
      <c r="B56" s="34">
        <v>6088325</v>
      </c>
      <c r="C56" s="34"/>
      <c r="D56" s="34">
        <v>19744553</v>
      </c>
      <c r="E56" s="34"/>
      <c r="F56" s="34">
        <v>15304206</v>
      </c>
      <c r="G56" s="34"/>
      <c r="H56" s="34">
        <v>15413751.229999997</v>
      </c>
      <c r="I56" s="34"/>
      <c r="J56" s="34">
        <v>11730264.67</v>
      </c>
      <c r="K56" s="34"/>
      <c r="L56" s="34">
        <v>11731518.76</v>
      </c>
      <c r="M56" s="34"/>
      <c r="N56" s="34">
        <v>11730264.67</v>
      </c>
      <c r="O56" s="34"/>
      <c r="P56" s="34">
        <v>9055051.0899999999</v>
      </c>
      <c r="Q56" s="34"/>
      <c r="R56" s="34">
        <v>7454924</v>
      </c>
      <c r="S56" s="34"/>
      <c r="T56" s="34">
        <v>7150538.75</v>
      </c>
      <c r="U56" s="34"/>
      <c r="V56" s="34">
        <v>5816047.1200000001</v>
      </c>
    </row>
    <row r="57" spans="1:22" ht="12.75" customHeight="1" x14ac:dyDescent="0.2">
      <c r="A57" t="s">
        <v>74</v>
      </c>
      <c r="B57" s="34">
        <v>6088325</v>
      </c>
      <c r="C57" s="34"/>
      <c r="D57" s="34">
        <v>19744553</v>
      </c>
      <c r="E57" s="34"/>
      <c r="F57" s="34">
        <v>15304206</v>
      </c>
      <c r="G57" s="34"/>
      <c r="H57" s="34">
        <v>15413751.229999997</v>
      </c>
      <c r="I57" s="34"/>
      <c r="J57" s="34">
        <v>11730264.67</v>
      </c>
      <c r="K57" s="34"/>
      <c r="L57" s="34">
        <v>11731518.76</v>
      </c>
      <c r="M57" s="34"/>
      <c r="N57" s="34">
        <v>11730264.67</v>
      </c>
      <c r="O57" s="34"/>
      <c r="P57" s="34">
        <v>9055051.0899999999</v>
      </c>
      <c r="Q57" s="34"/>
      <c r="R57" s="34">
        <v>7454924</v>
      </c>
      <c r="S57" s="34"/>
      <c r="T57" s="34">
        <v>7150538.75</v>
      </c>
      <c r="U57" s="34"/>
      <c r="V57" s="34">
        <v>5816047.1200000001</v>
      </c>
    </row>
    <row r="58" spans="1:22" ht="12.75" customHeight="1" x14ac:dyDescent="0.2">
      <c r="A58" t="s">
        <v>75</v>
      </c>
      <c r="B58" s="34">
        <v>18000000</v>
      </c>
      <c r="C58" s="34"/>
      <c r="D58" s="34">
        <v>28969421</v>
      </c>
      <c r="E58" s="34"/>
      <c r="F58" s="34">
        <v>35133993</v>
      </c>
      <c r="G58" s="34"/>
      <c r="H58" s="34">
        <v>7647609.2999999877</v>
      </c>
      <c r="I58" s="34"/>
      <c r="J58" s="34">
        <v>23772799.66</v>
      </c>
      <c r="K58" s="34"/>
      <c r="L58" s="34">
        <v>10842032.07</v>
      </c>
      <c r="M58" s="34"/>
      <c r="N58" s="34">
        <v>6862785.0800000001</v>
      </c>
      <c r="O58" s="34"/>
      <c r="P58" s="34">
        <v>14314765.929999998</v>
      </c>
      <c r="Q58" s="34"/>
      <c r="R58" s="34">
        <v>5607571.8700000001</v>
      </c>
      <c r="S58" s="34"/>
      <c r="T58" s="34">
        <v>6238985.04</v>
      </c>
      <c r="U58" s="34"/>
      <c r="V58" s="34">
        <v>6238985</v>
      </c>
    </row>
    <row r="59" spans="1:22" ht="12.75" customHeight="1" x14ac:dyDescent="0.2">
      <c r="A59" t="s">
        <v>76</v>
      </c>
      <c r="B59" s="34">
        <v>62546284.719999999</v>
      </c>
      <c r="C59" s="34"/>
      <c r="D59" s="34">
        <v>108991668.32000001</v>
      </c>
      <c r="E59" s="34"/>
      <c r="F59" s="34">
        <v>92544060</v>
      </c>
      <c r="G59" s="34"/>
      <c r="H59" s="34">
        <v>79226379.409999982</v>
      </c>
      <c r="I59" s="34"/>
      <c r="J59" s="34">
        <v>79747395.592999995</v>
      </c>
      <c r="K59" s="34"/>
      <c r="L59" s="34">
        <v>82407234.00999999</v>
      </c>
      <c r="M59" s="34"/>
      <c r="N59" s="34">
        <v>73739639.700000003</v>
      </c>
      <c r="O59" s="34"/>
      <c r="P59" s="34">
        <v>93127363.000000015</v>
      </c>
      <c r="Q59" s="34"/>
      <c r="R59" s="34">
        <v>79333312.956673294</v>
      </c>
      <c r="S59" s="34"/>
      <c r="T59" s="34">
        <v>90791959.74000001</v>
      </c>
      <c r="U59" s="34"/>
      <c r="V59" s="34">
        <v>90357562.469999999</v>
      </c>
    </row>
    <row r="60" spans="1:22" ht="12.75" customHeight="1" x14ac:dyDescent="0.2">
      <c r="A60" t="s">
        <v>77</v>
      </c>
      <c r="B60" s="34"/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  <c r="P60" s="34"/>
      <c r="Q60" s="34"/>
      <c r="R60" s="34"/>
      <c r="S60" s="34"/>
      <c r="T60" s="34"/>
      <c r="U60" s="34"/>
      <c r="V60" s="34"/>
    </row>
    <row r="61" spans="1:22" ht="12.75" customHeight="1" x14ac:dyDescent="0.2">
      <c r="A61" s="35" t="s">
        <v>107</v>
      </c>
      <c r="B61" s="34">
        <v>51860930.512678772</v>
      </c>
      <c r="C61" s="34"/>
      <c r="D61" s="34">
        <v>93109258.160000041</v>
      </c>
      <c r="E61" s="34"/>
      <c r="F61" s="34">
        <v>45823685.821455725</v>
      </c>
      <c r="G61" s="34"/>
      <c r="H61" s="34">
        <v>120932251.42000002</v>
      </c>
      <c r="I61" s="34"/>
      <c r="J61" s="34">
        <v>73321928.531731337</v>
      </c>
      <c r="K61" s="34"/>
      <c r="L61" s="34">
        <v>91378847.039999992</v>
      </c>
      <c r="M61" s="34"/>
      <c r="N61" s="34">
        <v>112377061.63936931</v>
      </c>
      <c r="O61" s="34"/>
      <c r="P61" s="34">
        <v>69816378.74999997</v>
      </c>
      <c r="Q61" s="34"/>
      <c r="R61" s="34">
        <v>82889141.086305246</v>
      </c>
      <c r="S61" s="34"/>
      <c r="T61" s="34">
        <v>85330416.115631267</v>
      </c>
      <c r="U61" s="34"/>
      <c r="V61" s="34">
        <v>91289888.494212076</v>
      </c>
    </row>
    <row r="62" spans="1:22" ht="12.75" customHeight="1" x14ac:dyDescent="0.2">
      <c r="A62" t="s">
        <v>78</v>
      </c>
      <c r="B62" s="34">
        <v>114407215.23267879</v>
      </c>
      <c r="C62" s="34"/>
      <c r="D62" s="34">
        <v>202100926.48000005</v>
      </c>
      <c r="E62" s="34"/>
      <c r="F62" s="34">
        <v>138367745.82145572</v>
      </c>
      <c r="G62" s="34"/>
      <c r="H62" s="34">
        <v>200158630.83000001</v>
      </c>
      <c r="I62" s="34"/>
      <c r="J62" s="34">
        <v>153069324.12473133</v>
      </c>
      <c r="K62" s="34"/>
      <c r="L62" s="34">
        <v>173786081.05000001</v>
      </c>
      <c r="M62" s="34"/>
      <c r="N62" s="34">
        <v>186116701.33936933</v>
      </c>
      <c r="O62" s="34"/>
      <c r="P62" s="34">
        <v>162943741.75</v>
      </c>
      <c r="Q62" s="34"/>
      <c r="R62" s="34">
        <v>162222454.04297855</v>
      </c>
      <c r="S62" s="34"/>
      <c r="T62" s="34">
        <v>176122375.85563129</v>
      </c>
      <c r="U62" s="34"/>
      <c r="V62" s="34">
        <v>181647450.96421209</v>
      </c>
    </row>
  </sheetData>
  <mergeCells count="6">
    <mergeCell ref="A1:A2"/>
    <mergeCell ref="B1:E1"/>
    <mergeCell ref="F1:I1"/>
    <mergeCell ref="J1:M1"/>
    <mergeCell ref="N1:Q1"/>
    <mergeCell ref="R1:U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B6"/>
  <sheetViews>
    <sheetView workbookViewId="0">
      <selection activeCell="B5" sqref="B5"/>
    </sheetView>
  </sheetViews>
  <sheetFormatPr defaultRowHeight="12.75" x14ac:dyDescent="0.2"/>
  <sheetData>
    <row r="2" spans="1:2" ht="12.75" customHeight="1" x14ac:dyDescent="0.2">
      <c r="A2" t="s">
        <v>79</v>
      </c>
    </row>
    <row r="3" spans="1:2" ht="12.75" customHeight="1" x14ac:dyDescent="0.2">
      <c r="A3" t="s">
        <v>3</v>
      </c>
      <c r="B3" t="s">
        <v>9</v>
      </c>
    </row>
    <row r="4" spans="1:2" ht="12.75" customHeight="1" x14ac:dyDescent="0.2"/>
    <row r="5" spans="1:2" ht="12.75" customHeight="1" x14ac:dyDescent="0.2">
      <c r="A5" t="s">
        <v>4</v>
      </c>
      <c r="B5" t="s">
        <v>109</v>
      </c>
    </row>
    <row r="6" spans="1:2" ht="12.75" customHeight="1" x14ac:dyDescent="0.2">
      <c r="A6" t="s">
        <v>5</v>
      </c>
      <c r="B6" t="s">
        <v>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8CAE338EA9D064E9C17BF7952C6204F" ma:contentTypeVersion="17" ma:contentTypeDescription="Create a new document." ma:contentTypeScope="" ma:versionID="d175c38aaee3ac6428a490f41afbe164">
  <xsd:schema xmlns:xsd="http://www.w3.org/2001/XMLSchema" xmlns:xs="http://www.w3.org/2001/XMLSchema" xmlns:p="http://schemas.microsoft.com/office/2006/metadata/properties" xmlns:ns2="2819d22d-c924-42b3-954a-d3b43813cc67" xmlns:ns3="18dbc17e-cec9-4211-a89f-0bf74a616302" targetNamespace="http://schemas.microsoft.com/office/2006/metadata/properties" ma:root="true" ma:fieldsID="a5b784b79ee7d46f29d38b4b483c1c3b" ns2:_="" ns3:_="">
    <xsd:import namespace="2819d22d-c924-42b3-954a-d3b43813cc67"/>
    <xsd:import namespace="18dbc17e-cec9-4211-a89f-0bf74a61630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OCR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19d22d-c924-42b3-954a-d3b43813cc6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0b405ef0-1b2e-414d-886f-c62305e7680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dbc17e-cec9-4211-a89f-0bf74a61630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cb61913b-1a94-4df5-bbf5-603f3215decd}" ma:internalName="TaxCatchAll" ma:showField="CatchAllData" ma:web="18dbc17e-cec9-4211-a89f-0bf74a61630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8dbc17e-cec9-4211-a89f-0bf74a616302" xsi:nil="true"/>
    <lcf76f155ced4ddcb4097134ff3c332f xmlns="2819d22d-c924-42b3-954a-d3b43813cc67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6AA98A7B-1408-41F9-AD9E-7C3DB2601BB6}"/>
</file>

<file path=customXml/itemProps2.xml><?xml version="1.0" encoding="utf-8"?>
<ds:datastoreItem xmlns:ds="http://schemas.openxmlformats.org/officeDocument/2006/customXml" ds:itemID="{96FBDD64-BC43-4691-A7C9-4492282A23C8}"/>
</file>

<file path=customXml/itemProps3.xml><?xml version="1.0" encoding="utf-8"?>
<ds:datastoreItem xmlns:ds="http://schemas.openxmlformats.org/officeDocument/2006/customXml" ds:itemID="{CC65E1AB-484F-4BF4-8AA3-4F093C12D3E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UNRBS</vt:lpstr>
      <vt:lpstr>Report Data</vt:lpstr>
      <vt:lpstr>Report Info</vt:lpstr>
      <vt:lpstr>UNRBS!Print_Area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2008-12-12T22:09:54Z</dcterms:created>
  <dcterms:modified xsi:type="dcterms:W3CDTF">2024-07-12T19:38:13Z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TemplateVersion">
    <vt:i4>6</vt:i4>
  </property>
  <property fmtid="{D5CDD505-2E9C-101B-9397-08002B2CF9AE}" pid="3" name="ContentTypeId">
    <vt:lpwstr>0x010100D8CAE338EA9D064E9C17BF7952C6204F</vt:lpwstr>
  </property>
</Properties>
</file>